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P:\Finance\Accountability\CE expenses\12 2022-23 CE expenses - for publishing\Protected and for publishing\"/>
    </mc:Choice>
  </mc:AlternateContent>
  <xr:revisionPtr revIDLastSave="0" documentId="8_{5A3786E8-ED1A-46C1-9306-F8310096FEFB}" xr6:coauthVersionLast="47" xr6:coauthVersionMax="47" xr10:uidLastSave="{00000000-0000-0000-0000-000000000000}"/>
  <bookViews>
    <workbookView xWindow="29385" yWindow="-120" windowWidth="29040" windowHeight="15840" tabRatio="699" activeTab="5" xr2:uid="{00000000-000D-0000-FFFF-FFFF00000000}"/>
  </bookViews>
  <sheets>
    <sheet name="Guidance for agencies" sheetId="14"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expenses'!$A$1:$E$50</definedName>
    <definedName name="_xlnm.Print_Area" localSheetId="5">'Gifts and benefits'!$A$1:$F$24</definedName>
    <definedName name="_xlnm.Print_Area" localSheetId="0">'Guidance for agencies'!$A$1:$A$58</definedName>
    <definedName name="_xlnm.Print_Area" localSheetId="3">Hospitality!$A$1:$E$25</definedName>
    <definedName name="_xlnm.Print_Area" localSheetId="1">'Summary and sign-off'!$A$1:$F$17</definedName>
    <definedName name="_xlnm.Print_Area" localSheetId="2">Travel!$A$1:$E$46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3" l="1"/>
  <c r="B14" i="3"/>
  <c r="B13" i="3"/>
  <c r="B24" i="1"/>
  <c r="B28" i="1" l="1"/>
  <c r="B27" i="1"/>
  <c r="B18" i="3"/>
  <c r="B20" i="3"/>
  <c r="B19" i="3"/>
  <c r="B17" i="3"/>
  <c r="B16" i="3"/>
  <c r="D22" i="4" l="1"/>
  <c r="C50" i="3"/>
  <c r="C25" i="2"/>
  <c r="C32" i="1"/>
  <c r="C44" i="1"/>
  <c r="C17" i="1"/>
  <c r="B6" i="13" l="1"/>
  <c r="E60" i="13"/>
  <c r="C60" i="13"/>
  <c r="C24" i="4"/>
  <c r="C23" i="4"/>
  <c r="B60" i="13" l="1"/>
  <c r="B59" i="13"/>
  <c r="D59" i="13"/>
  <c r="B58" i="13"/>
  <c r="D58" i="13"/>
  <c r="D57" i="13"/>
  <c r="B57" i="13"/>
  <c r="D56" i="13"/>
  <c r="B56" i="13"/>
  <c r="D55" i="13"/>
  <c r="B55" i="13"/>
  <c r="B2" i="4"/>
  <c r="B3" i="4"/>
  <c r="B2" i="3"/>
  <c r="B3" i="3"/>
  <c r="B2" i="2"/>
  <c r="B3" i="2"/>
  <c r="B2" i="1"/>
  <c r="B3" i="1"/>
  <c r="F58" i="13" l="1"/>
  <c r="D25" i="2" s="1"/>
  <c r="F60" i="13"/>
  <c r="E22" i="4" s="1"/>
  <c r="F59" i="13"/>
  <c r="D50" i="3" s="1"/>
  <c r="F57" i="13"/>
  <c r="D44" i="1" s="1"/>
  <c r="F56" i="13"/>
  <c r="D32" i="1" s="1"/>
  <c r="F55" i="13"/>
  <c r="D17" i="1" s="1"/>
  <c r="C13" i="13"/>
  <c r="C12" i="13"/>
  <c r="C11" i="13"/>
  <c r="C16" i="13" l="1"/>
  <c r="C17" i="13"/>
  <c r="B5" i="4" l="1"/>
  <c r="B4" i="4"/>
  <c r="B5" i="3"/>
  <c r="B4" i="3"/>
  <c r="B5" i="2"/>
  <c r="B4" i="2"/>
  <c r="B5" i="1"/>
  <c r="B4" i="1"/>
  <c r="C15" i="13" l="1"/>
  <c r="F12" i="13" l="1"/>
  <c r="C22" i="4"/>
  <c r="F11" i="13" s="1"/>
  <c r="F13" i="13" l="1"/>
  <c r="B44" i="1"/>
  <c r="B17" i="13" s="1"/>
  <c r="B32" i="1"/>
  <c r="B17" i="1"/>
  <c r="B15" i="13" s="1"/>
  <c r="B16" i="13" l="1"/>
  <c r="B50" i="3"/>
  <c r="B13" i="13" s="1"/>
  <c r="B25" i="2"/>
  <c r="B12" i="13" s="1"/>
  <c r="B11" i="13" l="1"/>
  <c r="B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988165A9-599B-432F-9CC7-A898791640DE}">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tc={D941DFC9-ED07-4CFA-8C3A-298F5FA42CC9}</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 ref="C18" authorId="1" shapeId="0" xr:uid="{D941DFC9-ED07-4CFA-8C3A-298F5FA42CC9}">
      <text>
        <t>[Threaded comment]
Your version of Excel allows you to read this threaded comment; however, any edits to it will get removed if the file is opened in a newer version of Excel. Learn more: https://go.microsoft.com/fwlink/?linkid=870924
Comment:
    Increase in rental cost (received an additional invoice for $31.98 excluding GST for 21 April 2023 to 30 June 2023). Calculates to $0.45 per day prorated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<sst xmlns="http://schemas.openxmlformats.org/spreadsheetml/2006/main" count="370" uniqueCount="212">
  <si>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</si>
  <si>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</si>
  <si>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</si>
  <si>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</si>
  <si>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</si>
  <si>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</si>
  <si>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</si>
  <si>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</si>
  <si>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</si>
  <si>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</si>
  <si>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</si>
  <si>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</si>
  <si>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</si>
  <si>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</si>
  <si>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</si>
  <si>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</si>
  <si>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</si>
  <si>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</si>
  <si>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</si>
  <si>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</si>
  <si>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</si>
  <si>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</si>
  <si>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</si>
  <si>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</si>
  <si>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</si>
  <si>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</si>
  <si>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</si>
  <si>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</si>
  <si>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</si>
  <si>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</si>
  <si>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</si>
  <si>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</si>
  <si>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</si>
  <si>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</si>
  <si>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</si>
  <si>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</si>
  <si>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</si>
  <si>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</si>
  <si>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</si>
  <si>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</si>
  <si>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</si>
  <si>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</si>
  <si>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</si>
  <si>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</si>
  <si>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</si>
  <si>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</si>
  <si>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</si>
  <si>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</si>
  <si>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</si>
  <si>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</si>
  <si>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</si>
  <si>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</si>
  <si>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</si>
  <si>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</si>
  <si>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</si>
  <si>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</si>
  <si>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</si>
  <si>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</si>
  <si>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</si>
  <si>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</si>
  <si>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</si>
  <si>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</si>
  <si>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</si>
  <si>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</si>
  <si>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</si>
  <si>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</si>
  <si>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</si>
  <si>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</si>
  <si>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</si>
  <si>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</si>
  <si>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</si>
  <si>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</si>
  <si>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</si>
  <si>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</si>
  <si>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</si>
  <si>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</si>
  <si>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</si>
  <si>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</si>
  <si>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</si>
  <si>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</si>
  <si>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</si>
  <si>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</si>
  <si>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</si>
  <si>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</si>
  <si>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</si>
  <si>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</si>
  <si>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</si>
  <si>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</si>
  <si>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</si>
  <si>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</si>
  <si>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</si>
  <si>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</si>
  <si>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</si>
  <si>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</si>
  <si>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</si>
  <si>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</si>
  <si>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</si>
  <si>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</si>
  <si>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</si>
  <si>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</si>
  <si>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</si>
  <si>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</si>
  <si>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</si>
  <si>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</si>
  <si>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</si>
  <si>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</si>
  <si>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</si>
  <si>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</si>
  <si>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</si>
  <si>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</si>
  <si>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</si>
  <si>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</si>
  <si>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</si>
  <si>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</si>
  <si>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</si>
  <si>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</si>
  <si>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</si>
  <si>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</si>
  <si>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</si>
  <si>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</si>
  <si>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Electricity Authority</t>
  </si>
  <si>
    <t>Wellington</t>
  </si>
  <si>
    <t>N/A</t>
  </si>
  <si>
    <t>Car park</t>
  </si>
  <si>
    <t>Data</t>
  </si>
  <si>
    <t>Monthly mobile data - Surface Pro</t>
  </si>
  <si>
    <t>Monthly mobile phone charges</t>
  </si>
  <si>
    <t>No international travel in this period.</t>
  </si>
  <si>
    <t>No local travel in this period.</t>
  </si>
  <si>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</si>
  <si>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</si>
  <si>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</si>
  <si>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</si>
  <si>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</si>
  <si>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</si>
  <si>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</si>
  <si>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</si>
  <si>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</si>
  <si>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</si>
  <si>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</si>
  <si>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</si>
  <si>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</si>
  <si>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</si>
  <si>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</si>
  <si>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</si>
  <si>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</si>
  <si>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</si>
  <si>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</si>
  <si>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</si>
  <si>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</si>
  <si>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</si>
  <si>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</si>
  <si>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</si>
  <si>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</si>
  <si>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</si>
  <si>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</si>
  <si>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</si>
  <si>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</si>
  <si>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</si>
  <si>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</si>
  <si>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</si>
  <si>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</si>
  <si>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</si>
  <si>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</si>
  <si>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</si>
  <si>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</si>
  <si>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</si>
  <si>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</si>
  <si>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</si>
  <si>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</si>
  <si>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</si>
  <si>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</si>
  <si>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</si>
  <si>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</si>
  <si>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</si>
  <si>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</si>
  <si>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</si>
  <si>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</si>
  <si>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Phone</t>
  </si>
  <si>
    <t>Sarah Gillies</t>
  </si>
  <si>
    <t>Board Chair, Anna Kominik</t>
  </si>
  <si>
    <t>19 - 21 June 2023</t>
  </si>
  <si>
    <t>Auckland</t>
  </si>
  <si>
    <t>Attendance at Electricity Authority Board Meeting and Stakeholder Engagements</t>
  </si>
  <si>
    <t>Meals</t>
  </si>
  <si>
    <t>18 January - 2 June 2023</t>
  </si>
  <si>
    <t>Training and development</t>
  </si>
  <si>
    <t>No hospitality was provided in the period.</t>
  </si>
  <si>
    <t>Car park rental</t>
  </si>
  <si>
    <t>Leadership sessions</t>
  </si>
  <si>
    <t>Flights</t>
  </si>
  <si>
    <t>Taxi fares</t>
  </si>
  <si>
    <t>Hobson Leavy</t>
  </si>
  <si>
    <t>Brightstar &amp; Energy News</t>
  </si>
  <si>
    <t>A native tree planted for the Electricity Authority</t>
  </si>
  <si>
    <t>Attendance at Board farewell dinner for Board Member</t>
  </si>
  <si>
    <t>Donation to charity (completion of recruitment exercise)</t>
  </si>
  <si>
    <t>New Zealand Law Society membership</t>
  </si>
  <si>
    <t>Membership</t>
  </si>
  <si>
    <t>1 July 2023 - 30 June 2024</t>
  </si>
  <si>
    <t>Function</t>
  </si>
  <si>
    <t>Attendance at ENA Board Meeting</t>
  </si>
  <si>
    <t>Flight - 1 person, return Wellington to Christchurch</t>
  </si>
  <si>
    <t>Christchurch</t>
  </si>
  <si>
    <t>Attendance at Electricity Authority Christmas Function 2022</t>
  </si>
  <si>
    <t>Chocolates</t>
  </si>
  <si>
    <t>ComplyWith NZ Limited</t>
  </si>
  <si>
    <t>Shared with Legal team</t>
  </si>
  <si>
    <t>Updraft Limited</t>
  </si>
  <si>
    <t>Shared with Authority at staff social</t>
  </si>
  <si>
    <t>Blunt Umbrella</t>
  </si>
  <si>
    <t>Bottle of wine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</si>
</sst>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4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0"/>
      <color theme="10"/>
      <name val="Arial"/>
      <family val="2"/>
    </font>
    <font>
      <sz val="11"/>
      <color rgb="FFFF0000"/>
      <name val="Arial"/>
      <family val="2"/>
    </font>
    <font>
      <u/>
      <sz val="11"/>
      <color theme="10"/>
      <name val="Arial"/>
      <family val="2"/>
    </font>
    <font>
      <sz val="11"/>
      <name val="Arial"/>
      <family val="2"/>
    </font>
    <font>
      <b/>
      <sz val="11"/>
      <name val="Arial"/>
      <family val="2"/>
    </font>
    <font>
      <sz val="11"/>
      <color theme="1"/>
      <name val="Arial"/>
      <family val="2"/>
    </font>
    <font>
      <sz val="11"/>
      <color theme="10"/>
      <name val="Arial"/>
      <family val="2"/>
    </font>
    <font>
      <u/>
      <sz val="11"/>
      <color rgb="FF0070C0"/>
      <name val="Arial"/>
      <family val="2"/>
    </font>
    <font>
      <sz val="11"/>
      <name val="Calibri"/>
      <family val="2"/>
      <scheme val="minor"/>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24">
    <xf numFmtId="0" fontId="0" fillId="0" borderId="0"/>
    <xf numFmtId="165" fontId="23" fillId="0" borderId="0" applyFont="0" applyFill="0" applyBorder="0" applyAlignment="0" applyProtection="0"/>
    <xf numFmtId="0" fontId="33" fillId="0" borderId="0" applyNumberFormat="0" applyFill="0" applyBorder="0" applyAlignment="0" applyProtection="0"/>
    <xf numFmtId="0" fontId="4" fillId="0" borderId="0"/>
    <xf numFmtId="168" fontId="4" fillId="0" borderId="0" applyFont="0" applyFill="0" applyBorder="0" applyAlignment="0" applyProtection="0"/>
    <xf numFmtId="44" fontId="23" fillId="0" borderId="0" applyFont="0" applyFill="0" applyBorder="0" applyAlignment="0" applyProtection="0"/>
    <xf numFmtId="0" fontId="3" fillId="0" borderId="0"/>
    <xf numFmtId="168" fontId="3" fillId="0" borderId="0" applyFont="0" applyFill="0" applyBorder="0" applyAlignment="0" applyProtection="0"/>
    <xf numFmtId="0" fontId="3" fillId="0" borderId="0"/>
    <xf numFmtId="0" fontId="41" fillId="0" borderId="0"/>
    <xf numFmtId="0" fontId="2" fillId="0" borderId="0"/>
    <xf numFmtId="43" fontId="2" fillId="0" borderId="0" applyFont="0" applyFill="0" applyBorder="0" applyAlignment="0" applyProtection="0"/>
    <xf numFmtId="44" fontId="2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3" fillId="0" borderId="0" applyFont="0" applyFill="0" applyBorder="0" applyAlignment="0" applyProtection="0"/>
    <xf numFmtId="0" fontId="1" fillId="0" borderId="0"/>
    <xf numFmtId="43" fontId="1" fillId="0" borderId="0" applyFont="0" applyFill="0" applyBorder="0" applyAlignment="0" applyProtection="0"/>
    <xf numFmtId="44" fontId="2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28" fillId="0" borderId="3" xfId="0" applyFont="1" applyBorder="1" applyAlignment="1">
      <alignment horizontal="left" vertical="center" wrapText="1" indent="2" readingOrder="1"/>
    </xf>
    <xf numFmtId="0" fontId="0" fillId="4" borderId="0" xfId="0" applyFill="1"/>
    <xf numFmtId="0" fontId="0" fillId="5" borderId="0" xfId="0" applyFill="1"/>
    <xf numFmtId="0" fontId="8" fillId="6" borderId="0" xfId="0" applyFont="1" applyFill="1"/>
    <xf numFmtId="0" fontId="8"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8" fillId="0" borderId="0" xfId="0" applyFont="1" applyAlignment="1">
      <alignment wrapText="1"/>
    </xf>
    <xf numFmtId="0" fontId="5" fillId="0" borderId="0" xfId="0" applyFont="1" applyAlignment="1">
      <alignment wrapText="1"/>
    </xf>
    <xf numFmtId="0" fontId="0" fillId="0" borderId="0" xfId="0" applyAlignment="1">
      <alignment vertical="center"/>
    </xf>
    <xf numFmtId="0" fontId="8"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7" fillId="0" borderId="0" xfId="0" applyFont="1" applyAlignment="1">
      <alignment wrapText="1"/>
    </xf>
    <xf numFmtId="0" fontId="0" fillId="0" borderId="0" xfId="0" applyAlignment="1">
      <alignment vertical="center" wrapText="1"/>
    </xf>
    <xf numFmtId="0" fontId="6" fillId="0" borderId="0" xfId="0" applyFont="1" applyAlignment="1">
      <alignment wrapText="1"/>
    </xf>
    <xf numFmtId="0" fontId="5"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1"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9" fillId="3" borderId="0" xfId="0" applyFont="1" applyFill="1" applyAlignment="1">
      <alignment vertical="center" readingOrder="1"/>
    </xf>
    <xf numFmtId="0" fontId="30"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1" applyNumberFormat="1" applyFont="1" applyFill="1" applyBorder="1" applyAlignment="1" applyProtection="1">
      <alignment vertical="center" wrapText="1" readingOrder="1"/>
    </xf>
    <xf numFmtId="164" fontId="21" fillId="0" borderId="0" xfId="1" applyNumberFormat="1" applyFont="1" applyFill="1" applyBorder="1" applyAlignment="1" applyProtection="1">
      <alignment vertical="center" wrapText="1" readingOrder="1"/>
    </xf>
    <xf numFmtId="164" fontId="28" fillId="0" borderId="4" xfId="1"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10" fillId="4" borderId="0" xfId="0" applyFont="1" applyFill="1" applyAlignment="1">
      <alignment wrapText="1"/>
    </xf>
    <xf numFmtId="0" fontId="15" fillId="0" borderId="5" xfId="1" applyNumberFormat="1" applyFont="1" applyFill="1" applyBorder="1" applyAlignment="1" applyProtection="1">
      <alignment horizontal="center" vertical="center" wrapText="1" readingOrder="1"/>
    </xf>
    <xf numFmtId="0" fontId="15" fillId="0" borderId="0" xfId="1" applyNumberFormat="1" applyFont="1" applyFill="1" applyBorder="1" applyAlignment="1" applyProtection="1">
      <alignment horizontal="center" vertical="center" wrapText="1" readingOrder="1"/>
    </xf>
    <xf numFmtId="0" fontId="29" fillId="0" borderId="5" xfId="1" applyNumberFormat="1" applyFont="1" applyFill="1" applyBorder="1" applyAlignment="1" applyProtection="1">
      <alignment horizontal="center" vertical="center" wrapText="1" readingOrder="1"/>
    </xf>
    <xf numFmtId="0" fontId="31"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8" fillId="4" borderId="0" xfId="0" applyFont="1" applyFill="1" applyAlignment="1">
      <alignment wrapText="1"/>
    </xf>
    <xf numFmtId="0" fontId="8"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8"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8" fillId="5" borderId="0" xfId="0" applyFont="1" applyFill="1" applyAlignment="1">
      <alignment horizontal="center" vertical="top"/>
    </xf>
    <xf numFmtId="1" fontId="8" fillId="5" borderId="0" xfId="0" applyNumberFormat="1" applyFont="1" applyFill="1" applyAlignment="1">
      <alignment horizontal="center"/>
    </xf>
    <xf numFmtId="0" fontId="8" fillId="4" borderId="0" xfId="0" applyFont="1" applyFill="1" applyAlignment="1">
      <alignment horizontal="center" wrapText="1"/>
    </xf>
    <xf numFmtId="0" fontId="8"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1" applyFont="1" applyFill="1" applyBorder="1" applyAlignment="1" applyProtection="1">
      <alignment horizontal="center" vertical="center" wrapText="1" readingOrder="1"/>
    </xf>
    <xf numFmtId="165" fontId="18" fillId="0" borderId="0" xfId="1"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1"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7" xfId="0" applyNumberFormat="1" applyFont="1" applyFill="1" applyBorder="1" applyAlignment="1" applyProtection="1">
      <alignment vertical="center" wrapText="1"/>
      <protection locked="0"/>
    </xf>
    <xf numFmtId="164" fontId="15" fillId="9" borderId="8" xfId="0" applyNumberFormat="1" applyFont="1" applyFill="1" applyBorder="1" applyAlignment="1" applyProtection="1">
      <alignment vertical="center" wrapText="1"/>
      <protection locked="0"/>
    </xf>
    <xf numFmtId="0" fontId="15" fillId="9" borderId="8" xfId="0"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1"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1" fillId="3" borderId="0" xfId="0" applyFont="1" applyFill="1" applyAlignment="1">
      <alignment horizontal="center" vertical="center" wrapText="1"/>
    </xf>
    <xf numFmtId="167" fontId="15" fillId="10" borderId="3" xfId="0" applyNumberFormat="1" applyFont="1" applyFill="1" applyBorder="1" applyAlignment="1" applyProtection="1">
      <alignment horizontal="right" vertical="center"/>
      <protection locked="0"/>
    </xf>
    <xf numFmtId="0" fontId="21" fillId="10" borderId="4" xfId="0" applyFont="1" applyFill="1" applyBorder="1" applyAlignment="1" applyProtection="1">
      <alignment vertical="center" wrapText="1"/>
      <protection locked="0"/>
    </xf>
    <xf numFmtId="0" fontId="18" fillId="2" borderId="0" xfId="0" applyFont="1" applyFill="1" applyAlignment="1">
      <alignment horizontal="center" vertical="center"/>
    </xf>
    <xf numFmtId="0" fontId="34" fillId="0" borderId="0" xfId="0" applyFont="1" applyAlignment="1">
      <alignment horizontal="center"/>
    </xf>
    <xf numFmtId="0" fontId="35" fillId="11" borderId="0" xfId="2" applyFont="1" applyFill="1" applyAlignment="1">
      <alignment vertical="center" wrapText="1"/>
    </xf>
    <xf numFmtId="0" fontId="36" fillId="0" borderId="0" xfId="0" applyFont="1" applyAlignment="1">
      <alignment vertical="center"/>
    </xf>
    <xf numFmtId="0" fontId="37" fillId="10" borderId="10" xfId="0" applyFont="1" applyFill="1" applyBorder="1" applyAlignment="1">
      <alignment horizontal="center" vertical="center" wrapText="1"/>
    </xf>
    <xf numFmtId="0" fontId="19" fillId="2" borderId="0" xfId="0" applyFont="1" applyFill="1" applyAlignment="1">
      <alignment horizontal="justify" vertical="center"/>
    </xf>
    <xf numFmtId="0" fontId="38" fillId="0" borderId="0" xfId="0" applyFont="1" applyAlignment="1">
      <alignment vertical="center"/>
    </xf>
    <xf numFmtId="0" fontId="20" fillId="0" borderId="0" xfId="0" applyFont="1" applyAlignment="1">
      <alignment horizontal="center" wrapText="1"/>
    </xf>
    <xf numFmtId="0" fontId="38" fillId="0" borderId="0" xfId="0" applyFont="1" applyAlignment="1">
      <alignment vertical="center" wrapText="1"/>
    </xf>
    <xf numFmtId="0" fontId="36" fillId="0" borderId="0" xfId="0" applyFont="1" applyAlignment="1">
      <alignment horizontal="justify" vertical="center"/>
    </xf>
    <xf numFmtId="0" fontId="35" fillId="0" borderId="0" xfId="2" applyFont="1" applyAlignment="1">
      <alignment horizontal="justify" vertical="center"/>
    </xf>
    <xf numFmtId="0" fontId="38" fillId="0" borderId="0" xfId="0" applyFont="1" applyAlignment="1">
      <alignment horizontal="justify" vertical="center"/>
    </xf>
    <xf numFmtId="0" fontId="19" fillId="3" borderId="0" xfId="0" applyFont="1" applyFill="1" applyAlignment="1">
      <alignment horizontal="justify" vertical="center"/>
    </xf>
    <xf numFmtId="0" fontId="36" fillId="0" borderId="0" xfId="2" applyFont="1" applyAlignment="1">
      <alignment horizontal="justify" vertical="center"/>
    </xf>
    <xf numFmtId="0" fontId="36" fillId="0" borderId="0" xfId="0" applyFont="1" applyAlignment="1">
      <alignment horizontal="left" vertical="center" wrapText="1"/>
    </xf>
    <xf numFmtId="0" fontId="33" fillId="0" borderId="0" xfId="2" applyAlignment="1">
      <alignment wrapText="1"/>
    </xf>
    <xf numFmtId="0" fontId="35" fillId="0" borderId="0" xfId="2" applyFont="1" applyAlignment="1">
      <alignment vertical="center"/>
    </xf>
    <xf numFmtId="0" fontId="36" fillId="11" borderId="0" xfId="2" applyFont="1" applyFill="1" applyAlignment="1">
      <alignment horizontal="justify" vertical="center"/>
    </xf>
    <xf numFmtId="0" fontId="36" fillId="0" borderId="0" xfId="0" applyFont="1" applyAlignment="1">
      <alignment horizontal="center" vertical="center"/>
    </xf>
    <xf numFmtId="0" fontId="18" fillId="3" borderId="0" xfId="0" applyFont="1" applyFill="1" applyAlignment="1">
      <alignment horizontal="center" vertical="center" wrapText="1" readingOrder="1"/>
    </xf>
    <xf numFmtId="167" fontId="15" fillId="10" borderId="3" xfId="0" applyNumberFormat="1" applyFont="1" applyFill="1" applyBorder="1" applyAlignment="1" applyProtection="1">
      <alignment horizontal="righ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2" fillId="10" borderId="2" xfId="0" applyFont="1" applyFill="1" applyBorder="1" applyAlignment="1" applyProtection="1">
      <alignment horizontal="left" vertical="center" wrapText="1" readingOrder="1"/>
      <protection locked="0"/>
    </xf>
    <xf numFmtId="167" fontId="32"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1"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7" fillId="0" borderId="1" xfId="0" applyFont="1" applyBorder="1" applyAlignment="1">
      <alignment horizontal="center" vertical="center" wrapText="1" readingOrder="1"/>
    </xf>
    <xf numFmtId="0" fontId="7" fillId="0" borderId="0" xfId="0" applyFont="1" applyAlignment="1">
      <alignment horizontal="center"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9"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cellXfs>
  <cellStyles count="24">
    <cellStyle name="Comma 2" xfId="4" xr:uid="{BA4E42D7-625A-4D2E-87BF-99C10C54D984}"/>
    <cellStyle name="Comma 2 2" xfId="11" xr:uid="{C8C719E2-BB30-427C-8E25-09403B49F89D}"/>
    <cellStyle name="Comma 2 3" xfId="18" xr:uid="{DE8FAF8F-0799-485D-9692-395C88DA1024}"/>
    <cellStyle name="Comma 3" xfId="7" xr:uid="{6B759383-2F9C-457A-9DB6-22815E1B747C}"/>
    <cellStyle name="Comma 3 2" xfId="14" xr:uid="{653D94D9-E459-42F6-9145-489BDF3A2897}"/>
    <cellStyle name="Comma 3 3" xfId="21" xr:uid="{CF95C06C-1F6B-49F4-B2E9-5CA824E58BBA}"/>
    <cellStyle name="Comma 4" xfId="16" xr:uid="{77815CE4-8D7A-49AF-8EF0-908E6D47CCDF}"/>
    <cellStyle name="Comma 5" xfId="23" xr:uid="{6E050B31-9F4E-4D64-A0D5-F12CDDC36119}"/>
    <cellStyle name="Currency" xfId="1" builtinId="4"/>
    <cellStyle name="Currency 2" xfId="5" xr:uid="{F65D6F32-4575-4468-9233-3C9DC61B0CDA}"/>
    <cellStyle name="Currency 2 2" xfId="12" xr:uid="{3688CD0E-CDAE-4609-A258-B008D72078C8}"/>
    <cellStyle name="Currency 2 3" xfId="19" xr:uid="{62FA2791-EDB6-4700-91B2-EBFD0E406960}"/>
    <cellStyle name="Hyperlink" xfId="2" builtinId="8"/>
    <cellStyle name="Normal" xfId="0" builtinId="0"/>
    <cellStyle name="Normal 2" xfId="3" xr:uid="{216FE6AA-EFB5-473B-9FC7-CD1EFD789473}"/>
    <cellStyle name="Normal 2 2" xfId="8" xr:uid="{53F91AB2-FEC5-47AB-AA31-C8329F302E8C}"/>
    <cellStyle name="Normal 2 2 2" xfId="15" xr:uid="{8D76474B-6526-4258-AA31-2322141848D3}"/>
    <cellStyle name="Normal 2 2 3" xfId="22" xr:uid="{0D0F8C2E-4BFC-45BA-94D6-9C813C7E049B}"/>
    <cellStyle name="Normal 2 3" xfId="10" xr:uid="{1AEEFD29-6122-4332-A32D-6CB1FA60233B}"/>
    <cellStyle name="Normal 2 4" xfId="17" xr:uid="{C024F346-ACD3-4841-9012-E392D01F67A9}"/>
    <cellStyle name="Normal 3" xfId="6" xr:uid="{DCD9380A-EA35-43DB-BAA6-7FD8F00670A4}"/>
    <cellStyle name="Normal 3 2" xfId="13" xr:uid="{D66FC287-A698-4DE9-9776-8C37A7A7DF69}"/>
    <cellStyle name="Normal 3 3" xfId="20" xr:uid="{A453F672-68E8-4BCB-AFEF-002EE1CD4123}"/>
    <cellStyle name="Normal 4" xfId="9" xr:uid="{ACCA1714-74FB-4B23-ACED-E94DEC0384B7}"/>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Kathryn Chin" id="{455A3CD3-36C3-4FDB-A690-96566CE1FB8F}" userId="S::Kathryn.Chin@ea.govt.nz::c608a4aa-52a0-4bb0-9b9b-2d7ecac3310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3-07-18T11:32:07.71" personId="{455A3CD3-36C3-4FDB-A690-96566CE1FB8F}" id="{D941DFC9-ED07-4CFA-8C3A-298F5FA42CC9}">
    <text>Increase in rental cost (received an additional invoice for $31.98 excluding GST for 21 April 2023 to 30 June 2023). Calculates to $0.45 per day prorated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98BD3-2CCC-4946-89C8-9EB9755416EC}">
  <sheetPr codeName="Sheet1">
    <tabColor rgb="FFFFFF00"/>
  </sheetPr>
  <dimension ref="A1:B61"/>
  <sheetViews>
    <sheetView topLeftCell="A8" zoomScale="85" zoomScaleNormal="85" workbookViewId="0">
      <selection activeCell="A36" sqref="A36"/>
    </sheetView>
  </sheetViews>
  <sheetFormatPr defaultColWidth="0" defaultRowHeight="13.5" customHeight="1" zeroHeight="1" x14ac:dyDescent="0.2"/>
  <cols>
    <col min="1" max="1" width="219.28515625" style="117" customWidth="1"/>
    <col min="2" max="2" width="33.28515625" style="115" customWidth="1"/>
    <col min="3" max="16384" width="8.7109375" hidden="1"/>
  </cols>
  <sheetData>
    <row r="1" spans="1:2" ht="23.25" customHeight="1" x14ac:dyDescent="0.2">
      <c r="A1" s="114" t="s">
        <v>129</v>
      </c>
    </row>
    <row r="2" spans="1:2" ht="33" customHeight="1" x14ac:dyDescent="0.2">
      <c r="A2" s="116" t="s">
        <v>130</v>
      </c>
    </row>
    <row r="3" spans="1:2" ht="17.25" customHeight="1" x14ac:dyDescent="0.2"/>
    <row r="4" spans="1:2" ht="23.25" customHeight="1" x14ac:dyDescent="0.2">
      <c r="A4" s="118" t="s">
        <v>131</v>
      </c>
    </row>
    <row r="5" spans="1:2" ht="17.25" customHeight="1" x14ac:dyDescent="0.2"/>
    <row r="6" spans="1:2" ht="23.25" customHeight="1" x14ac:dyDescent="0.2">
      <c r="A6" s="119" t="s">
        <v>132</v>
      </c>
    </row>
    <row r="7" spans="1:2" ht="17.25" customHeight="1" x14ac:dyDescent="0.2">
      <c r="A7" s="120" t="s">
        <v>133</v>
      </c>
    </row>
    <row r="8" spans="1:2" ht="17.25" customHeight="1" x14ac:dyDescent="0.2">
      <c r="A8" s="120" t="s">
        <v>134</v>
      </c>
    </row>
    <row r="9" spans="1:2" ht="17.25" customHeight="1" x14ac:dyDescent="0.2">
      <c r="A9" s="120"/>
    </row>
    <row r="10" spans="1:2" ht="23.25" customHeight="1" x14ac:dyDescent="0.2">
      <c r="A10" s="119" t="s">
        <v>135</v>
      </c>
      <c r="B10" s="121" t="s">
        <v>136</v>
      </c>
    </row>
    <row r="11" spans="1:2" ht="17.25" customHeight="1" x14ac:dyDescent="0.2">
      <c r="A11" s="122" t="s">
        <v>137</v>
      </c>
    </row>
    <row r="12" spans="1:2" ht="17.25" customHeight="1" x14ac:dyDescent="0.2">
      <c r="A12" s="120" t="s">
        <v>138</v>
      </c>
    </row>
    <row r="13" spans="1:2" ht="17.25" customHeight="1" x14ac:dyDescent="0.2">
      <c r="A13" s="120" t="s">
        <v>139</v>
      </c>
    </row>
    <row r="14" spans="1:2" ht="17.25" customHeight="1" x14ac:dyDescent="0.2">
      <c r="A14" s="123" t="s">
        <v>140</v>
      </c>
    </row>
    <row r="15" spans="1:2" ht="17.25" customHeight="1" x14ac:dyDescent="0.2">
      <c r="A15" s="120" t="s">
        <v>141</v>
      </c>
    </row>
    <row r="16" spans="1:2" ht="17.25" customHeight="1" x14ac:dyDescent="0.2">
      <c r="A16" s="120"/>
    </row>
    <row r="17" spans="1:1" ht="23.25" customHeight="1" x14ac:dyDescent="0.2">
      <c r="A17" s="119" t="s">
        <v>142</v>
      </c>
    </row>
    <row r="18" spans="1:1" ht="17.25" customHeight="1" x14ac:dyDescent="0.2">
      <c r="A18" s="123" t="s">
        <v>143</v>
      </c>
    </row>
    <row r="19" spans="1:1" ht="17.25" customHeight="1" x14ac:dyDescent="0.2">
      <c r="A19" s="123" t="s">
        <v>144</v>
      </c>
    </row>
    <row r="20" spans="1:1" ht="17.25" customHeight="1" x14ac:dyDescent="0.2">
      <c r="A20" s="124" t="s">
        <v>145</v>
      </c>
    </row>
    <row r="21" spans="1:1" ht="17.25" customHeight="1" x14ac:dyDescent="0.2">
      <c r="A21" s="125"/>
    </row>
    <row r="22" spans="1:1" ht="23.25" customHeight="1" x14ac:dyDescent="0.2">
      <c r="A22" s="119" t="s">
        <v>146</v>
      </c>
    </row>
    <row r="23" spans="1:1" ht="17.25" customHeight="1" x14ac:dyDescent="0.2">
      <c r="A23" s="125" t="s">
        <v>147</v>
      </c>
    </row>
    <row r="24" spans="1:1" ht="17.25" customHeight="1" x14ac:dyDescent="0.2">
      <c r="A24" s="125"/>
    </row>
    <row r="25" spans="1:1" ht="23.25" customHeight="1" x14ac:dyDescent="0.2">
      <c r="A25" s="119" t="s">
        <v>148</v>
      </c>
    </row>
    <row r="26" spans="1:1" ht="17.25" customHeight="1" x14ac:dyDescent="0.2">
      <c r="A26" s="126" t="s">
        <v>149</v>
      </c>
    </row>
    <row r="27" spans="1:1" ht="32.25" customHeight="1" x14ac:dyDescent="0.2">
      <c r="A27" s="123" t="s">
        <v>150</v>
      </c>
    </row>
    <row r="28" spans="1:1" ht="17.25" customHeight="1" x14ac:dyDescent="0.2">
      <c r="A28" s="126" t="s">
        <v>151</v>
      </c>
    </row>
    <row r="29" spans="1:1" ht="32.25" customHeight="1" x14ac:dyDescent="0.2">
      <c r="A29" s="123" t="s">
        <v>152</v>
      </c>
    </row>
    <row r="30" spans="1:1" ht="17.25" customHeight="1" x14ac:dyDescent="0.2">
      <c r="A30" s="126" t="s">
        <v>0</v>
      </c>
    </row>
    <row r="31" spans="1:1" ht="17.25" customHeight="1" x14ac:dyDescent="0.2">
      <c r="A31" s="123" t="s">
        <v>153</v>
      </c>
    </row>
    <row r="32" spans="1:1" ht="17.25" customHeight="1" x14ac:dyDescent="0.2">
      <c r="A32" s="126" t="s">
        <v>154</v>
      </c>
    </row>
    <row r="33" spans="1:1" ht="32.25" customHeight="1" x14ac:dyDescent="0.2">
      <c r="A33" s="123" t="s">
        <v>155</v>
      </c>
    </row>
    <row r="34" spans="1:1" ht="32.25" customHeight="1" x14ac:dyDescent="0.2">
      <c r="A34" s="122" t="s">
        <v>156</v>
      </c>
    </row>
    <row r="35" spans="1:1" ht="17.25" customHeight="1" x14ac:dyDescent="0.2">
      <c r="A35" s="126" t="s">
        <v>1</v>
      </c>
    </row>
    <row r="36" spans="1:1" ht="32.25" customHeight="1" x14ac:dyDescent="0.2">
      <c r="A36" s="123" t="s">
        <v>157</v>
      </c>
    </row>
    <row r="37" spans="1:1" ht="32.25" customHeight="1" x14ac:dyDescent="0.2">
      <c r="A37" s="123" t="s">
        <v>158</v>
      </c>
    </row>
    <row r="38" spans="1:1" ht="32.25" customHeight="1" x14ac:dyDescent="0.2">
      <c r="A38" s="123" t="s">
        <v>159</v>
      </c>
    </row>
    <row r="39" spans="1:1" ht="17.25" customHeight="1" x14ac:dyDescent="0.2">
      <c r="A39" s="122"/>
    </row>
    <row r="40" spans="1:1" ht="22.5" customHeight="1" x14ac:dyDescent="0.2">
      <c r="A40" s="119" t="s">
        <v>160</v>
      </c>
    </row>
    <row r="41" spans="1:1" ht="17.25" customHeight="1" x14ac:dyDescent="0.2">
      <c r="A41" s="124" t="s">
        <v>161</v>
      </c>
    </row>
    <row r="42" spans="1:1" ht="17.25" customHeight="1" x14ac:dyDescent="0.2">
      <c r="A42" s="127" t="s">
        <v>162</v>
      </c>
    </row>
    <row r="43" spans="1:1" ht="17.25" customHeight="1" x14ac:dyDescent="0.2">
      <c r="A43" s="125" t="s">
        <v>163</v>
      </c>
    </row>
    <row r="44" spans="1:1" ht="32.25" customHeight="1" x14ac:dyDescent="0.2">
      <c r="A44" s="125" t="s">
        <v>164</v>
      </c>
    </row>
    <row r="45" spans="1:1" ht="32.25" customHeight="1" x14ac:dyDescent="0.2">
      <c r="A45" s="125" t="s">
        <v>165</v>
      </c>
    </row>
    <row r="46" spans="1:1" ht="17.25" customHeight="1" x14ac:dyDescent="0.2">
      <c r="A46" s="128" t="s">
        <v>166</v>
      </c>
    </row>
    <row r="47" spans="1:1" ht="32.25" customHeight="1" x14ac:dyDescent="0.2">
      <c r="A47" s="123" t="s">
        <v>167</v>
      </c>
    </row>
    <row r="48" spans="1:1" ht="32.25" customHeight="1" x14ac:dyDescent="0.2">
      <c r="A48" s="123" t="s">
        <v>168</v>
      </c>
    </row>
    <row r="49" spans="1:1" ht="32.25" customHeight="1" x14ac:dyDescent="0.2">
      <c r="A49" s="125" t="s">
        <v>169</v>
      </c>
    </row>
    <row r="50" spans="1:1" ht="17.25" customHeight="1" x14ac:dyDescent="0.2">
      <c r="A50" s="125" t="s">
        <v>170</v>
      </c>
    </row>
    <row r="51" spans="1:1" ht="17.25" customHeight="1" x14ac:dyDescent="0.2">
      <c r="A51" s="125" t="s">
        <v>171</v>
      </c>
    </row>
    <row r="52" spans="1:1" ht="17.25" customHeight="1" x14ac:dyDescent="0.2">
      <c r="A52" s="125"/>
    </row>
    <row r="53" spans="1:1" ht="22.5" customHeight="1" x14ac:dyDescent="0.2">
      <c r="A53" s="119" t="s">
        <v>172</v>
      </c>
    </row>
    <row r="54" spans="1:1" ht="32.25" customHeight="1" x14ac:dyDescent="0.2">
      <c r="A54" s="129" t="s">
        <v>173</v>
      </c>
    </row>
    <row r="55" spans="1:1" ht="17.25" customHeight="1" x14ac:dyDescent="0.2">
      <c r="A55" s="130" t="s">
        <v>174</v>
      </c>
    </row>
    <row r="56" spans="1:1" ht="17.25" customHeight="1" x14ac:dyDescent="0.2">
      <c r="A56" s="124" t="s">
        <v>175</v>
      </c>
    </row>
    <row r="57" spans="1:1" ht="17.25" customHeight="1" x14ac:dyDescent="0.2">
      <c r="A57" s="124" t="s">
        <v>176</v>
      </c>
    </row>
    <row r="58" spans="1:1" ht="17.25" customHeight="1" x14ac:dyDescent="0.2">
      <c r="A58" s="131" t="s">
        <v>177</v>
      </c>
    </row>
    <row r="59" spans="1:1" ht="14.25" x14ac:dyDescent="0.2"/>
    <row r="60" spans="1:1" ht="14.25" hidden="1" x14ac:dyDescent="0.2"/>
    <row r="61" spans="1:1" ht="14.25" hidden="1" x14ac:dyDescent="0.2">
      <c r="A61" s="132"/>
    </row>
  </sheetData>
  <sheetProtection algorithmName="SHA-512" hashValue="8vDOVLcsh0vaCt7SeMZEODu0WbQWRpP10Z5kuSWqIu3O/LtThB1gvmcxteofLLqbGWDVPJM4qk35tx+RdZ1eRA==" saltValue="7TrwbFvwej2BzF9vGr/iwg==" spinCount="100000" sheet="1" objects="1" scenarios="1" selectLockedCells="1" selectUnlockedCells="1"/>
  <hyperlinks>
    <hyperlink ref="A20" r:id="rId1" xr:uid="{7605759E-7793-4F6A-83FE-9A3B0694AF17}"/>
    <hyperlink ref="A41" r:id="rId2" xr:uid="{13EC8E0B-3D3D-4E10-B768-BE646ECBFDCD}"/>
    <hyperlink ref="A55" r:id="rId3" xr:uid="{B02E8EE0-11C6-4DBD-A60D-90E43C0FDE60}"/>
    <hyperlink ref="A56" r:id="rId4" display="mailto:info@data.govt.nz" xr:uid="{46FB4961-A4E4-4434-8FA8-2D7B0CEB3B27}"/>
    <hyperlink ref="A58" r:id="rId5" display="http://www.ssc.govt.nz/ce-expenses-disclosure" xr:uid="{6662338A-D18F-4407-B4AD-E7C6868F2B29}"/>
    <hyperlink ref="A57" r:id="rId6" display="They are posted on agency websites and linked to www.data.govt.nz. See: https://www.data.govt.nz/toolkit/how-do-i-add-or-update-our-chief-executive-expenses/" xr:uid="{C8611D1D-CAD3-400F-8F60-57385168CC96}"/>
    <hyperlink ref="A54" r:id="rId7" display="http://www.ssc.govt.nz/assets/Legacy/resources/Chief-Executive-Expense-Disclosure-Guide.pdf" xr:uid="{806B253B-1563-40D5-BF13-D898652FB6DB}"/>
    <hyperlink ref="A2" r:id="rId8" display="http://www.ssc.govt.nz/assets/Legacy/resources/Chief-Executive-Expense-Disclosure-Guide.pdf" xr:uid="{30F606D6-3EF4-424A-A5DF-1808D2635089}"/>
  </hyperlinks>
  <pageMargins left="0.70866141732283472" right="0.70866141732283472" top="0.74803149606299213" bottom="0.74803149606299213" header="0.31496062992125984" footer="0.31496062992125984"/>
  <pageSetup paperSize="9"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K61"/>
  <sheetViews>
    <sheetView zoomScaleNormal="100" workbookViewId="0">
      <selection activeCell="B20" sqref="B20"/>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2</v>
      </c>
      <c r="B1" s="138"/>
      <c r="C1" s="138"/>
      <c r="D1" s="138"/>
      <c r="E1" s="138"/>
      <c r="F1" s="138"/>
      <c r="G1" s="17"/>
      <c r="H1" s="17"/>
      <c r="I1" s="17"/>
      <c r="J1" s="17"/>
      <c r="K1" s="17"/>
    </row>
    <row r="2" spans="1:11" ht="21" customHeight="1" x14ac:dyDescent="0.2">
      <c r="A2" s="3" t="s">
        <v>3</v>
      </c>
      <c r="B2" s="139" t="s">
        <v>120</v>
      </c>
      <c r="C2" s="139"/>
      <c r="D2" s="139"/>
      <c r="E2" s="139"/>
      <c r="F2" s="139"/>
      <c r="G2" s="17"/>
      <c r="H2" s="17"/>
      <c r="I2" s="17"/>
      <c r="J2" s="17"/>
      <c r="K2" s="17"/>
    </row>
    <row r="3" spans="1:11" ht="21" customHeight="1" x14ac:dyDescent="0.2">
      <c r="A3" s="3" t="s">
        <v>4</v>
      </c>
      <c r="B3" s="139" t="s">
        <v>179</v>
      </c>
      <c r="C3" s="139"/>
      <c r="D3" s="139"/>
      <c r="E3" s="139"/>
      <c r="F3" s="139"/>
      <c r="G3" s="17"/>
      <c r="H3" s="17"/>
      <c r="I3" s="17"/>
      <c r="J3" s="17"/>
      <c r="K3" s="17"/>
    </row>
    <row r="4" spans="1:11" ht="21" customHeight="1" x14ac:dyDescent="0.2">
      <c r="A4" s="3" t="s">
        <v>5</v>
      </c>
      <c r="B4" s="140">
        <v>44927</v>
      </c>
      <c r="C4" s="140"/>
      <c r="D4" s="140"/>
      <c r="E4" s="140"/>
      <c r="F4" s="140"/>
      <c r="G4" s="17"/>
      <c r="H4" s="17"/>
      <c r="I4" s="17"/>
      <c r="J4" s="17"/>
      <c r="K4" s="17"/>
    </row>
    <row r="5" spans="1:11" ht="21" customHeight="1" x14ac:dyDescent="0.2">
      <c r="A5" s="3" t="s">
        <v>6</v>
      </c>
      <c r="B5" s="140">
        <v>45107</v>
      </c>
      <c r="C5" s="140"/>
      <c r="D5" s="140"/>
      <c r="E5" s="140"/>
      <c r="F5" s="140"/>
      <c r="G5" s="17"/>
      <c r="H5" s="17"/>
      <c r="I5" s="17"/>
      <c r="J5" s="17"/>
      <c r="K5" s="17"/>
    </row>
    <row r="6" spans="1:11" ht="21" customHeight="1" x14ac:dyDescent="0.2">
      <c r="A6" s="3" t="s">
        <v>7</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21" customHeight="1" x14ac:dyDescent="0.2">
      <c r="A7" s="3" t="s">
        <v>8</v>
      </c>
      <c r="B7" s="136" t="s">
        <v>40</v>
      </c>
      <c r="C7" s="136"/>
      <c r="D7" s="136"/>
      <c r="E7" s="136"/>
      <c r="F7" s="136"/>
      <c r="G7" s="23"/>
      <c r="H7" s="17"/>
      <c r="I7" s="17"/>
      <c r="J7" s="17"/>
      <c r="K7" s="17"/>
    </row>
    <row r="8" spans="1:11" ht="21" customHeight="1" x14ac:dyDescent="0.2">
      <c r="A8" s="3" t="s">
        <v>10</v>
      </c>
      <c r="B8" s="136" t="s">
        <v>180</v>
      </c>
      <c r="C8" s="136"/>
      <c r="D8" s="136"/>
      <c r="E8" s="136"/>
      <c r="F8" s="136"/>
      <c r="G8" s="23"/>
      <c r="H8" s="17"/>
      <c r="I8" s="17"/>
      <c r="J8" s="17"/>
      <c r="K8" s="17"/>
    </row>
    <row r="9" spans="1:11" ht="66.75" customHeight="1" x14ac:dyDescent="0.2">
      <c r="A9" s="135" t="s">
        <v>11</v>
      </c>
      <c r="B9" s="135"/>
      <c r="C9" s="135"/>
      <c r="D9" s="135"/>
      <c r="E9" s="135"/>
      <c r="F9" s="135"/>
      <c r="G9" s="23"/>
      <c r="H9" s="17"/>
      <c r="I9" s="17"/>
      <c r="J9" s="17"/>
      <c r="K9" s="17"/>
    </row>
    <row r="10" spans="1:11" s="77" customFormat="1" ht="36" customHeight="1" x14ac:dyDescent="0.2">
      <c r="A10" s="71" t="s">
        <v>12</v>
      </c>
      <c r="B10" s="72" t="s">
        <v>13</v>
      </c>
      <c r="C10" s="72" t="s">
        <v>14</v>
      </c>
      <c r="D10" s="73"/>
      <c r="E10" s="74" t="s">
        <v>1</v>
      </c>
      <c r="F10" s="75" t="s">
        <v>15</v>
      </c>
      <c r="G10" s="76"/>
      <c r="H10" s="76"/>
      <c r="I10" s="76"/>
      <c r="J10" s="76"/>
      <c r="K10" s="76"/>
    </row>
    <row r="11" spans="1:11" ht="27.75" customHeight="1" x14ac:dyDescent="0.2">
      <c r="A11" s="8" t="s">
        <v>16</v>
      </c>
      <c r="B11" s="45">
        <f>B15+B16+B17</f>
        <v>1394.8199999999997</v>
      </c>
      <c r="C11" s="51" t="str">
        <f>IF(Travel!B6="",A34,Travel!B6)</f>
        <v>Figures exclude GST</v>
      </c>
      <c r="D11" s="6"/>
      <c r="E11" s="8" t="s">
        <v>17</v>
      </c>
      <c r="F11" s="33">
        <f>'Gifts and benefits'!C22</f>
        <v>7</v>
      </c>
      <c r="G11" s="29"/>
      <c r="H11" s="29"/>
      <c r="I11" s="29"/>
      <c r="J11" s="29"/>
      <c r="K11" s="29"/>
    </row>
    <row r="12" spans="1:11" ht="27.75" customHeight="1" x14ac:dyDescent="0.2">
      <c r="A12" s="8" t="s">
        <v>0</v>
      </c>
      <c r="B12" s="45">
        <f>Hospitality!B25</f>
        <v>0</v>
      </c>
      <c r="C12" s="51" t="str">
        <f>IF(Hospitality!B6="",A34,Hospitality!B6)</f>
        <v>Figures exclude GST</v>
      </c>
      <c r="D12" s="6"/>
      <c r="E12" s="8" t="s">
        <v>18</v>
      </c>
      <c r="F12" s="33">
        <f>'Gifts and benefits'!C23</f>
        <v>7</v>
      </c>
      <c r="G12" s="29"/>
      <c r="H12" s="29"/>
      <c r="I12" s="29"/>
      <c r="J12" s="29"/>
      <c r="K12" s="29"/>
    </row>
    <row r="13" spans="1:11" ht="27.75" customHeight="1" x14ac:dyDescent="0.2">
      <c r="A13" s="8" t="s">
        <v>19</v>
      </c>
      <c r="B13" s="45">
        <f>'All other expenses'!B50</f>
        <v>9451.3499999999967</v>
      </c>
      <c r="C13" s="51" t="str">
        <f>IF('All other expenses'!B6="",A34,'All other expenses'!B6)</f>
        <v>Figures exclude GST</v>
      </c>
      <c r="D13" s="6"/>
      <c r="E13" s="8" t="s">
        <v>20</v>
      </c>
      <c r="F13" s="33">
        <f>'Gifts and benefits'!C24</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21</v>
      </c>
      <c r="B15" s="47">
        <f>Travel!B17</f>
        <v>0</v>
      </c>
      <c r="C15" s="53" t="str">
        <f>C11</f>
        <v>Figures exclude GST</v>
      </c>
      <c r="D15" s="6"/>
      <c r="E15" s="6"/>
      <c r="F15" s="35"/>
      <c r="G15" s="17"/>
      <c r="H15" s="17"/>
      <c r="I15" s="17"/>
      <c r="J15" s="17"/>
      <c r="K15" s="17"/>
    </row>
    <row r="16" spans="1:11" ht="27.75" customHeight="1" x14ac:dyDescent="0.2">
      <c r="A16" s="9" t="s">
        <v>22</v>
      </c>
      <c r="B16" s="47">
        <f>Travel!B32</f>
        <v>1394.8199999999997</v>
      </c>
      <c r="C16" s="53" t="str">
        <f>C11</f>
        <v>Figures exclude GST</v>
      </c>
      <c r="D16" s="36"/>
      <c r="E16" s="6"/>
      <c r="F16" s="37"/>
      <c r="G16" s="17"/>
      <c r="H16" s="17"/>
      <c r="I16" s="17"/>
      <c r="J16" s="17"/>
      <c r="K16" s="17"/>
    </row>
    <row r="17" spans="1:11" ht="27.75" customHeight="1" x14ac:dyDescent="0.2">
      <c r="A17" s="9" t="s">
        <v>23</v>
      </c>
      <c r="B17" s="47">
        <f>Travel!B44</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24</v>
      </c>
      <c r="B19" s="19"/>
      <c r="C19" s="17"/>
      <c r="D19" s="17"/>
      <c r="E19" s="17"/>
      <c r="F19" s="17"/>
      <c r="G19" s="17"/>
      <c r="H19" s="17"/>
      <c r="I19" s="17"/>
      <c r="J19" s="17"/>
      <c r="K19" s="17"/>
    </row>
    <row r="20" spans="1:11" x14ac:dyDescent="0.2">
      <c r="A20" s="20" t="s">
        <v>25</v>
      </c>
      <c r="D20" s="17"/>
      <c r="E20" s="17"/>
      <c r="F20" s="17"/>
      <c r="G20" s="17"/>
      <c r="H20" s="17"/>
      <c r="I20" s="17"/>
      <c r="J20" s="17"/>
      <c r="K20" s="17"/>
    </row>
    <row r="21" spans="1:11" ht="12.6" customHeight="1" x14ac:dyDescent="0.2">
      <c r="A21" s="20" t="s">
        <v>26</v>
      </c>
      <c r="D21" s="17"/>
      <c r="E21" s="17"/>
      <c r="F21" s="17"/>
      <c r="G21" s="17"/>
      <c r="H21" s="17"/>
      <c r="I21" s="17"/>
      <c r="J21" s="17"/>
      <c r="K21" s="17"/>
    </row>
    <row r="22" spans="1:11" ht="12.6" customHeight="1" x14ac:dyDescent="0.2">
      <c r="A22" s="20" t="s">
        <v>27</v>
      </c>
      <c r="D22" s="17"/>
      <c r="E22" s="17"/>
      <c r="F22" s="17"/>
      <c r="G22" s="17"/>
      <c r="H22" s="17"/>
      <c r="I22" s="17"/>
      <c r="J22" s="17"/>
      <c r="K22" s="17"/>
    </row>
    <row r="23" spans="1:11" ht="12.6" customHeight="1" x14ac:dyDescent="0.2">
      <c r="A23" s="20" t="s">
        <v>28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29</v>
      </c>
      <c r="B25" s="13"/>
      <c r="C25" s="13"/>
      <c r="D25" s="13"/>
      <c r="E25" s="13"/>
      <c r="F25" s="13"/>
      <c r="G25" s="17"/>
      <c r="H25" s="17"/>
      <c r="I25" s="17"/>
      <c r="J25" s="17"/>
      <c r="K25" s="17"/>
    </row>
    <row r="26" spans="1:11" ht="12.75" hidden="1" customHeight="1" x14ac:dyDescent="0.2">
      <c r="A26" s="11" t="s">
        <v>30</v>
      </c>
      <c r="B26" s="4"/>
      <c r="C26" s="4"/>
      <c r="D26" s="11"/>
      <c r="E26" s="11"/>
      <c r="F26" s="11"/>
      <c r="G26" s="17"/>
      <c r="H26" s="17"/>
      <c r="I26" s="17"/>
      <c r="J26" s="17"/>
      <c r="K26" s="17"/>
    </row>
    <row r="27" spans="1:11" hidden="1" x14ac:dyDescent="0.2">
      <c r="A27" s="10" t="s">
        <v>31</v>
      </c>
      <c r="B27" s="10"/>
      <c r="C27" s="10"/>
      <c r="D27" s="10"/>
      <c r="E27" s="10"/>
      <c r="F27" s="10"/>
      <c r="G27" s="17"/>
      <c r="H27" s="17"/>
      <c r="I27" s="17"/>
      <c r="J27" s="17"/>
      <c r="K27" s="17"/>
    </row>
    <row r="28" spans="1:11" hidden="1" x14ac:dyDescent="0.2">
      <c r="A28" s="10" t="s">
        <v>32</v>
      </c>
      <c r="B28" s="10"/>
      <c r="C28" s="10"/>
      <c r="D28" s="10"/>
      <c r="E28" s="10"/>
      <c r="F28" s="10"/>
      <c r="G28" s="17"/>
      <c r="H28" s="17"/>
      <c r="I28" s="17"/>
      <c r="J28" s="17"/>
      <c r="K28" s="17"/>
    </row>
    <row r="29" spans="1:11" hidden="1" x14ac:dyDescent="0.2">
      <c r="A29" s="11" t="s">
        <v>33</v>
      </c>
      <c r="B29" s="11"/>
      <c r="C29" s="11"/>
      <c r="D29" s="11"/>
      <c r="E29" s="11"/>
      <c r="F29" s="11"/>
      <c r="G29" s="17"/>
      <c r="H29" s="17"/>
      <c r="I29" s="17"/>
      <c r="J29" s="17"/>
      <c r="K29" s="17"/>
    </row>
    <row r="30" spans="1:11" hidden="1" x14ac:dyDescent="0.2">
      <c r="A30" s="11" t="s">
        <v>34</v>
      </c>
      <c r="B30" s="11"/>
      <c r="C30" s="11"/>
      <c r="D30" s="11"/>
      <c r="E30" s="11"/>
      <c r="F30" s="11"/>
      <c r="G30" s="17"/>
      <c r="H30" s="17"/>
      <c r="I30" s="17"/>
      <c r="J30" s="17"/>
      <c r="K30" s="17"/>
    </row>
    <row r="31" spans="1:11" hidden="1" x14ac:dyDescent="0.2">
      <c r="A31" s="10" t="s">
        <v>35</v>
      </c>
      <c r="B31" s="10"/>
      <c r="C31" s="10"/>
      <c r="D31" s="10"/>
      <c r="E31" s="10"/>
      <c r="F31" s="10"/>
      <c r="G31" s="17"/>
      <c r="H31" s="17"/>
      <c r="I31" s="17"/>
      <c r="J31" s="17"/>
      <c r="K31" s="17"/>
    </row>
    <row r="32" spans="1:11" hidden="1" x14ac:dyDescent="0.2">
      <c r="A32" s="10" t="s">
        <v>36</v>
      </c>
      <c r="B32" s="10"/>
      <c r="C32" s="10"/>
      <c r="D32" s="10"/>
      <c r="E32" s="10"/>
      <c r="F32" s="10"/>
      <c r="G32" s="17"/>
      <c r="H32" s="17"/>
      <c r="I32" s="17"/>
      <c r="J32" s="17"/>
      <c r="K32" s="17"/>
    </row>
    <row r="33" spans="1:11" hidden="1" x14ac:dyDescent="0.2">
      <c r="A33" s="10" t="s">
        <v>37</v>
      </c>
      <c r="B33" s="10"/>
      <c r="C33" s="10"/>
      <c r="D33" s="10"/>
      <c r="E33" s="10"/>
      <c r="F33" s="10"/>
      <c r="G33" s="17"/>
      <c r="H33" s="17"/>
      <c r="I33" s="17"/>
      <c r="J33" s="17"/>
      <c r="K33" s="17"/>
    </row>
    <row r="34" spans="1:11" hidden="1" x14ac:dyDescent="0.2">
      <c r="A34" s="11" t="s">
        <v>38</v>
      </c>
      <c r="B34" s="11"/>
      <c r="C34" s="11"/>
      <c r="D34" s="11"/>
      <c r="E34" s="11"/>
      <c r="F34" s="11"/>
      <c r="G34" s="17"/>
      <c r="H34" s="17"/>
      <c r="I34" s="17"/>
      <c r="J34" s="17"/>
      <c r="K34" s="17"/>
    </row>
    <row r="35" spans="1:11" hidden="1" x14ac:dyDescent="0.2">
      <c r="A35" s="11" t="s">
        <v>39</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40</v>
      </c>
      <c r="B37" s="49"/>
      <c r="C37" s="49"/>
      <c r="D37" s="49"/>
      <c r="E37" s="49"/>
      <c r="F37" s="49"/>
      <c r="G37" s="17"/>
      <c r="H37" s="17"/>
      <c r="I37" s="17"/>
      <c r="J37" s="17"/>
      <c r="K37" s="17"/>
    </row>
    <row r="38" spans="1:11" hidden="1" x14ac:dyDescent="0.2">
      <c r="A38" s="10" t="s">
        <v>119</v>
      </c>
      <c r="B38" s="49"/>
      <c r="C38" s="49"/>
      <c r="D38" s="49"/>
      <c r="E38" s="49"/>
      <c r="F38" s="49"/>
      <c r="G38" s="17"/>
      <c r="H38" s="17"/>
      <c r="I38" s="17"/>
      <c r="J38" s="17"/>
      <c r="K38" s="17"/>
    </row>
    <row r="39" spans="1:11" hidden="1" x14ac:dyDescent="0.2">
      <c r="A39" s="11" t="s">
        <v>41</v>
      </c>
      <c r="B39" s="4"/>
      <c r="C39" s="4"/>
      <c r="D39" s="4"/>
      <c r="E39" s="4"/>
      <c r="F39" s="4"/>
      <c r="G39" s="17"/>
      <c r="H39" s="17"/>
      <c r="I39" s="17"/>
      <c r="J39" s="17"/>
      <c r="K39" s="17"/>
    </row>
    <row r="40" spans="1:11" hidden="1" x14ac:dyDescent="0.2">
      <c r="A40" s="4" t="s">
        <v>42</v>
      </c>
      <c r="B40" s="4"/>
      <c r="C40" s="4"/>
      <c r="D40" s="4"/>
      <c r="E40" s="4"/>
      <c r="F40" s="4"/>
      <c r="G40" s="17"/>
      <c r="H40" s="17"/>
      <c r="I40" s="17"/>
      <c r="J40" s="17"/>
      <c r="K40" s="17"/>
    </row>
    <row r="41" spans="1:11" hidden="1" x14ac:dyDescent="0.2">
      <c r="A41" s="4" t="s">
        <v>43</v>
      </c>
      <c r="B41" s="4"/>
      <c r="C41" s="4"/>
      <c r="D41" s="4"/>
      <c r="E41" s="4"/>
      <c r="F41" s="4"/>
      <c r="G41" s="17"/>
      <c r="H41" s="17"/>
      <c r="I41" s="17"/>
      <c r="J41" s="17"/>
      <c r="K41" s="17"/>
    </row>
    <row r="42" spans="1:11" hidden="1" x14ac:dyDescent="0.2">
      <c r="A42" s="4" t="s">
        <v>44</v>
      </c>
      <c r="B42" s="4"/>
      <c r="C42" s="4"/>
      <c r="D42" s="4"/>
      <c r="E42" s="4"/>
      <c r="F42" s="4"/>
      <c r="G42" s="17"/>
      <c r="H42" s="17"/>
      <c r="I42" s="17"/>
      <c r="J42" s="17"/>
      <c r="K42" s="17"/>
    </row>
    <row r="43" spans="1:11" hidden="1" x14ac:dyDescent="0.2">
      <c r="A43" s="4" t="s">
        <v>45</v>
      </c>
      <c r="B43" s="4"/>
      <c r="C43" s="4"/>
      <c r="D43" s="4"/>
      <c r="E43" s="4"/>
      <c r="F43" s="4"/>
      <c r="G43" s="17"/>
      <c r="H43" s="17"/>
      <c r="I43" s="17"/>
      <c r="J43" s="17"/>
      <c r="K43" s="17"/>
    </row>
    <row r="44" spans="1:11" hidden="1" x14ac:dyDescent="0.2">
      <c r="A44" s="4" t="s">
        <v>46</v>
      </c>
      <c r="B44" s="4"/>
      <c r="C44" s="4"/>
      <c r="D44" s="4"/>
      <c r="E44" s="4"/>
      <c r="F44" s="4"/>
      <c r="G44" s="17"/>
      <c r="H44" s="17"/>
      <c r="I44" s="17"/>
      <c r="J44" s="17"/>
      <c r="K44" s="17"/>
    </row>
    <row r="45" spans="1:11" hidden="1" x14ac:dyDescent="0.2">
      <c r="A45" s="50" t="s">
        <v>47</v>
      </c>
      <c r="B45" s="49"/>
      <c r="C45" s="49"/>
      <c r="D45" s="49"/>
      <c r="E45" s="49"/>
      <c r="F45" s="49"/>
      <c r="G45" s="17"/>
      <c r="H45" s="17"/>
      <c r="I45" s="17"/>
      <c r="J45" s="17"/>
      <c r="K45" s="17"/>
    </row>
    <row r="46" spans="1:11" hidden="1" x14ac:dyDescent="0.2">
      <c r="A46" s="49" t="s">
        <v>48</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49</v>
      </c>
      <c r="B48" s="49"/>
      <c r="C48" s="49"/>
      <c r="D48" s="49"/>
      <c r="E48" s="49"/>
      <c r="F48" s="49"/>
      <c r="G48" s="17"/>
      <c r="H48" s="17"/>
      <c r="I48" s="17"/>
      <c r="J48" s="17"/>
      <c r="K48" s="17"/>
    </row>
    <row r="49" spans="1:11" ht="25.5" hidden="1" x14ac:dyDescent="0.2">
      <c r="A49" s="65" t="s">
        <v>50</v>
      </c>
      <c r="B49" s="49"/>
      <c r="C49" s="49"/>
      <c r="D49" s="49"/>
      <c r="E49" s="49"/>
      <c r="F49" s="49"/>
      <c r="G49" s="17"/>
      <c r="H49" s="17"/>
      <c r="I49" s="17"/>
      <c r="J49" s="17"/>
      <c r="K49" s="17"/>
    </row>
    <row r="50" spans="1:11" ht="25.5" hidden="1" x14ac:dyDescent="0.2">
      <c r="A50" s="66" t="s">
        <v>51</v>
      </c>
      <c r="B50" s="4"/>
      <c r="C50" s="4"/>
      <c r="D50" s="4"/>
      <c r="E50" s="4"/>
      <c r="F50" s="4"/>
      <c r="G50" s="17"/>
      <c r="H50" s="17"/>
      <c r="I50" s="17"/>
      <c r="J50" s="17"/>
      <c r="K50" s="17"/>
    </row>
    <row r="51" spans="1:11" ht="25.5" hidden="1" x14ac:dyDescent="0.2">
      <c r="A51" s="66" t="s">
        <v>52</v>
      </c>
      <c r="B51" s="4"/>
      <c r="C51" s="4"/>
      <c r="D51" s="4"/>
      <c r="E51" s="4"/>
      <c r="F51" s="4"/>
      <c r="G51" s="17"/>
      <c r="H51" s="17"/>
      <c r="I51" s="17"/>
      <c r="J51" s="17"/>
      <c r="K51" s="17"/>
    </row>
    <row r="52" spans="1:11" ht="38.25" hidden="1" x14ac:dyDescent="0.2">
      <c r="A52" s="66" t="s">
        <v>53</v>
      </c>
      <c r="B52" s="58"/>
      <c r="C52" s="58"/>
      <c r="D52" s="58"/>
      <c r="E52" s="11"/>
      <c r="F52" s="11"/>
      <c r="G52" s="17"/>
      <c r="H52" s="17"/>
      <c r="I52" s="17"/>
      <c r="J52" s="17"/>
      <c r="K52" s="17"/>
    </row>
    <row r="53" spans="1:11" hidden="1" x14ac:dyDescent="0.2">
      <c r="A53" s="63" t="s">
        <v>54</v>
      </c>
      <c r="B53" s="57"/>
      <c r="C53" s="57"/>
      <c r="D53" s="57"/>
      <c r="E53" s="10"/>
      <c r="F53" s="10" t="b">
        <v>1</v>
      </c>
      <c r="G53" s="17"/>
      <c r="H53" s="17"/>
      <c r="I53" s="17"/>
      <c r="J53" s="17"/>
      <c r="K53" s="17"/>
    </row>
    <row r="54" spans="1:11" hidden="1" x14ac:dyDescent="0.2">
      <c r="A54" s="64" t="s">
        <v>55</v>
      </c>
      <c r="B54" s="63"/>
      <c r="C54" s="63"/>
      <c r="D54" s="63"/>
      <c r="E54" s="10"/>
      <c r="F54" s="10" t="b">
        <v>0</v>
      </c>
      <c r="G54" s="17"/>
      <c r="H54" s="17"/>
      <c r="I54" s="17"/>
      <c r="J54" s="17"/>
      <c r="K54" s="17"/>
    </row>
    <row r="55" spans="1:11" hidden="1" x14ac:dyDescent="0.2">
      <c r="A55" s="67"/>
      <c r="B55" s="59">
        <f>COUNT(Travel!B12:B16)</f>
        <v>0</v>
      </c>
      <c r="C55" s="59"/>
      <c r="D55" s="59">
        <f>COUNTIF(Travel!D12:D16,"*")</f>
        <v>0</v>
      </c>
      <c r="E55" s="60"/>
      <c r="F55" s="60" t="b">
        <f>MIN(B55,D55)=MAX(B55,D55)</f>
        <v>1</v>
      </c>
      <c r="G55" s="17"/>
      <c r="H55" s="17"/>
      <c r="I55" s="17"/>
      <c r="J55" s="17"/>
      <c r="K55" s="17"/>
    </row>
    <row r="56" spans="1:11" hidden="1" x14ac:dyDescent="0.2">
      <c r="A56" s="67" t="s">
        <v>56</v>
      </c>
      <c r="B56" s="59">
        <f>COUNT(Travel!B22:B31)</f>
        <v>5</v>
      </c>
      <c r="C56" s="59"/>
      <c r="D56" s="59">
        <f>COUNTIF(Travel!D22:D31,"*")</f>
        <v>5</v>
      </c>
      <c r="E56" s="60"/>
      <c r="F56" s="60" t="b">
        <f>MIN(B56,D56)=MAX(B56,D56)</f>
        <v>1</v>
      </c>
    </row>
    <row r="57" spans="1:11" hidden="1" x14ac:dyDescent="0.2">
      <c r="A57" s="68"/>
      <c r="B57" s="59">
        <f>COUNT(Travel!B39:B43)</f>
        <v>0</v>
      </c>
      <c r="C57" s="59"/>
      <c r="D57" s="59">
        <f>COUNTIF(Travel!D39:D43,"*")</f>
        <v>0</v>
      </c>
      <c r="E57" s="60"/>
      <c r="F57" s="60" t="b">
        <f>MIN(B57,D57)=MAX(B57,D57)</f>
        <v>1</v>
      </c>
    </row>
    <row r="58" spans="1:11" hidden="1" x14ac:dyDescent="0.2">
      <c r="A58" s="69" t="s">
        <v>57</v>
      </c>
      <c r="B58" s="61">
        <f>COUNT(Hospitality!B11:B24)</f>
        <v>0</v>
      </c>
      <c r="C58" s="61"/>
      <c r="D58" s="61">
        <f>COUNTIF(Hospitality!D11:D24,"*")</f>
        <v>0</v>
      </c>
      <c r="E58" s="62"/>
      <c r="F58" s="62" t="b">
        <f>MIN(B58,D58)=MAX(B58,D58)</f>
        <v>1</v>
      </c>
    </row>
    <row r="59" spans="1:11" hidden="1" x14ac:dyDescent="0.2">
      <c r="A59" s="70" t="s">
        <v>58</v>
      </c>
      <c r="B59" s="60">
        <f>COUNT('All other expenses'!B11:B49)</f>
        <v>29</v>
      </c>
      <c r="C59" s="60"/>
      <c r="D59" s="60">
        <f>COUNTIF('All other expenses'!D11:D49,"*")</f>
        <v>29</v>
      </c>
      <c r="E59" s="60"/>
      <c r="F59" s="60" t="b">
        <f>MIN(B59,D59)=MAX(B59,D59)</f>
        <v>1</v>
      </c>
    </row>
    <row r="60" spans="1:11" hidden="1" x14ac:dyDescent="0.2">
      <c r="A60" s="69" t="s">
        <v>59</v>
      </c>
      <c r="B60" s="61">
        <f>COUNTIF('Gifts and benefits'!B11:B21,"*")</f>
        <v>7</v>
      </c>
      <c r="C60" s="61">
        <f>COUNTIF('Gifts and benefits'!C11:C21,"*")</f>
        <v>7</v>
      </c>
      <c r="D60" s="61"/>
      <c r="E60" s="61">
        <f>COUNTA('Gifts and benefits'!E11:E21)</f>
        <v>7</v>
      </c>
      <c r="F60" s="62" t="b">
        <f>MIN(B60,C60,E60)=MAX(B60,C60,E60)</f>
        <v>1</v>
      </c>
    </row>
    <row r="61" spans="1:11" x14ac:dyDescent="0.2"/>
  </sheetData>
  <sheetProtection algorithmName="SHA-512" hashValue="zoSPvxtn0xZp4xwjjaN1fZZPlEk81veuluSmEZ6yrvwgbsBZ9ONGJp/XXc6nvERBhVBUat5jowDoTn0nza3DrQ==" saltValue="fzx4V+Awj/0LYge5mn7HTQ=="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1" orientation="landscape" r:id="rId1"/>
  <headerFooter alignWithMargins="0">
    <oddFooter>&amp;RWorksheet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M222"/>
  <sheetViews>
    <sheetView topLeftCell="A4" zoomScaleNormal="100" workbookViewId="0">
      <selection activeCell="C26" sqref="C2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8" t="s">
        <v>60</v>
      </c>
      <c r="B1" s="138"/>
      <c r="C1" s="138"/>
      <c r="D1" s="138"/>
      <c r="E1" s="138"/>
      <c r="F1" s="17"/>
    </row>
    <row r="2" spans="1:6" ht="21" customHeight="1" x14ac:dyDescent="0.2">
      <c r="A2" s="3" t="s">
        <v>3</v>
      </c>
      <c r="B2" s="141" t="str">
        <f>'Summary and sign-off'!B2:F2</f>
        <v>Electricity Authority</v>
      </c>
      <c r="C2" s="141"/>
      <c r="D2" s="141"/>
      <c r="E2" s="141"/>
      <c r="F2" s="17"/>
    </row>
    <row r="3" spans="1:6" ht="21" customHeight="1" x14ac:dyDescent="0.2">
      <c r="A3" s="3" t="s">
        <v>61</v>
      </c>
      <c r="B3" s="141" t="str">
        <f>'Summary and sign-off'!B3:F3</f>
        <v>Sarah Gillies</v>
      </c>
      <c r="C3" s="141"/>
      <c r="D3" s="141"/>
      <c r="E3" s="141"/>
      <c r="F3" s="17"/>
    </row>
    <row r="4" spans="1:6" ht="21" customHeight="1" x14ac:dyDescent="0.2">
      <c r="A4" s="3" t="s">
        <v>62</v>
      </c>
      <c r="B4" s="141">
        <f>'Summary and sign-off'!B4:F4</f>
        <v>44927</v>
      </c>
      <c r="C4" s="141"/>
      <c r="D4" s="141"/>
      <c r="E4" s="141"/>
      <c r="F4" s="17"/>
    </row>
    <row r="5" spans="1:6" ht="21" customHeight="1" x14ac:dyDescent="0.2">
      <c r="A5" s="3" t="s">
        <v>63</v>
      </c>
      <c r="B5" s="141">
        <f>'Summary and sign-off'!B5:F5</f>
        <v>45107</v>
      </c>
      <c r="C5" s="141"/>
      <c r="D5" s="141"/>
      <c r="E5" s="141"/>
      <c r="F5" s="17"/>
    </row>
    <row r="6" spans="1:6" ht="21" customHeight="1" x14ac:dyDescent="0.2">
      <c r="A6" s="3" t="s">
        <v>64</v>
      </c>
      <c r="B6" s="136" t="s">
        <v>32</v>
      </c>
      <c r="C6" s="136"/>
      <c r="D6" s="136"/>
      <c r="E6" s="136"/>
      <c r="F6" s="17"/>
    </row>
    <row r="7" spans="1:6" ht="21" customHeight="1" x14ac:dyDescent="0.2">
      <c r="A7" s="3" t="s">
        <v>7</v>
      </c>
      <c r="B7" s="136" t="s">
        <v>34</v>
      </c>
      <c r="C7" s="136"/>
      <c r="D7" s="136"/>
      <c r="E7" s="136"/>
      <c r="F7" s="17"/>
    </row>
    <row r="8" spans="1:6" ht="36" customHeight="1" x14ac:dyDescent="0.2">
      <c r="A8" s="144" t="s">
        <v>65</v>
      </c>
      <c r="B8" s="145"/>
      <c r="C8" s="145"/>
      <c r="D8" s="145"/>
      <c r="E8" s="145"/>
      <c r="F8" s="19"/>
    </row>
    <row r="9" spans="1:6" ht="36" customHeight="1" x14ac:dyDescent="0.2">
      <c r="A9" s="146" t="s">
        <v>66</v>
      </c>
      <c r="B9" s="147"/>
      <c r="C9" s="147"/>
      <c r="D9" s="147"/>
      <c r="E9" s="147"/>
      <c r="F9" s="19"/>
    </row>
    <row r="10" spans="1:6" ht="24.75" customHeight="1" x14ac:dyDescent="0.2">
      <c r="A10" s="143" t="s">
        <v>67</v>
      </c>
      <c r="B10" s="148"/>
      <c r="C10" s="143"/>
      <c r="D10" s="143"/>
      <c r="E10" s="143"/>
      <c r="F10" s="29"/>
    </row>
    <row r="11" spans="1:6" ht="27" customHeight="1" x14ac:dyDescent="0.2">
      <c r="A11" s="24" t="s">
        <v>68</v>
      </c>
      <c r="B11" s="24" t="s">
        <v>69</v>
      </c>
      <c r="C11" s="24" t="s">
        <v>70</v>
      </c>
      <c r="D11" s="24" t="s">
        <v>71</v>
      </c>
      <c r="E11" s="24" t="s">
        <v>72</v>
      </c>
      <c r="F11" s="30"/>
    </row>
    <row r="12" spans="1:6" s="2" customFormat="1" hidden="1" x14ac:dyDescent="0.2">
      <c r="A12" s="78"/>
      <c r="B12" s="79"/>
      <c r="C12" s="80"/>
      <c r="D12" s="80"/>
      <c r="E12" s="81"/>
      <c r="F12" s="1"/>
    </row>
    <row r="13" spans="1:6" s="2" customFormat="1" x14ac:dyDescent="0.2">
      <c r="A13" s="100"/>
      <c r="B13" s="101"/>
      <c r="C13" s="102"/>
      <c r="D13" s="102"/>
      <c r="E13" s="103"/>
      <c r="F13" s="1"/>
    </row>
    <row r="14" spans="1:6" s="2" customFormat="1" x14ac:dyDescent="0.2">
      <c r="A14" s="101"/>
      <c r="B14" s="101"/>
      <c r="C14" s="113" t="s">
        <v>127</v>
      </c>
      <c r="D14" s="102"/>
      <c r="E14" s="103"/>
      <c r="F14" s="1"/>
    </row>
    <row r="15" spans="1:6" s="2" customFormat="1" x14ac:dyDescent="0.2">
      <c r="A15" s="104"/>
      <c r="B15" s="101"/>
      <c r="C15" s="102"/>
      <c r="D15" s="102"/>
      <c r="E15" s="103"/>
      <c r="F15" s="1"/>
    </row>
    <row r="16" spans="1:6" s="2" customFormat="1" hidden="1" x14ac:dyDescent="0.2">
      <c r="A16" s="87"/>
      <c r="B16" s="88"/>
      <c r="C16" s="89"/>
      <c r="D16" s="89"/>
      <c r="E16" s="90"/>
      <c r="F16" s="1"/>
    </row>
    <row r="17" spans="1:6" ht="19.5" customHeight="1" x14ac:dyDescent="0.2">
      <c r="A17" s="55" t="s">
        <v>73</v>
      </c>
      <c r="B17" s="56">
        <f>SUM(B12:B16)</f>
        <v>0</v>
      </c>
      <c r="C17" s="111" t="str">
        <f>IF(SUBTOTAL(3,B12:B16)=SUBTOTAL(103,B12:B16),'Summary and sign-off'!$A$48,'Summary and sign-off'!$A$49)</f>
        <v>Check - there are no hidden rows with data</v>
      </c>
      <c r="D17" s="142" t="str">
        <f>IF('Summary and sign-off'!F55='Summary and sign-off'!F54,'Summary and sign-off'!A51,'Summary and sign-off'!A50)</f>
        <v>Check - each entry provides sufficient information</v>
      </c>
      <c r="E17" s="142"/>
      <c r="F17" s="17"/>
    </row>
    <row r="18" spans="1:6" ht="10.5" customHeight="1" x14ac:dyDescent="0.2">
      <c r="A18" s="17"/>
      <c r="B18" s="19"/>
      <c r="C18" s="17"/>
      <c r="D18" s="17"/>
      <c r="E18" s="17"/>
      <c r="F18" s="17"/>
    </row>
    <row r="19" spans="1:6" ht="10.5" customHeight="1" x14ac:dyDescent="0.2">
      <c r="A19" s="17"/>
      <c r="B19" s="19"/>
      <c r="C19" s="17"/>
      <c r="D19" s="17"/>
      <c r="E19" s="17"/>
      <c r="F19" s="17"/>
    </row>
    <row r="20" spans="1:6" ht="24.75" customHeight="1" x14ac:dyDescent="0.2">
      <c r="A20" s="143" t="s">
        <v>74</v>
      </c>
      <c r="B20" s="143"/>
      <c r="C20" s="143"/>
      <c r="D20" s="143"/>
      <c r="E20" s="143"/>
      <c r="F20" s="29"/>
    </row>
    <row r="21" spans="1:6" ht="27" customHeight="1" x14ac:dyDescent="0.2">
      <c r="A21" s="24" t="s">
        <v>68</v>
      </c>
      <c r="B21" s="24" t="s">
        <v>13</v>
      </c>
      <c r="C21" s="24" t="s">
        <v>75</v>
      </c>
      <c r="D21" s="24" t="s">
        <v>71</v>
      </c>
      <c r="E21" s="24" t="s">
        <v>72</v>
      </c>
      <c r="F21" s="30"/>
    </row>
    <row r="22" spans="1:6" s="2" customFormat="1" hidden="1" x14ac:dyDescent="0.2">
      <c r="A22" s="78"/>
      <c r="B22" s="79"/>
      <c r="C22" s="80"/>
      <c r="D22" s="80"/>
      <c r="E22" s="81"/>
      <c r="F22" s="1"/>
    </row>
    <row r="23" spans="1:6" s="2" customFormat="1" x14ac:dyDescent="0.2">
      <c r="A23" s="112"/>
      <c r="B23" s="101"/>
      <c r="C23" s="102"/>
      <c r="D23" s="102"/>
      <c r="E23" s="103"/>
      <c r="F23" s="1"/>
    </row>
    <row r="24" spans="1:6" s="2" customFormat="1" x14ac:dyDescent="0.2">
      <c r="A24" s="112">
        <v>44896</v>
      </c>
      <c r="B24" s="101">
        <f>16.85+479.07+43.02</f>
        <v>538.94000000000005</v>
      </c>
      <c r="C24" s="102" t="s">
        <v>201</v>
      </c>
      <c r="D24" s="102" t="s">
        <v>202</v>
      </c>
      <c r="E24" s="103" t="s">
        <v>203</v>
      </c>
      <c r="F24" s="1"/>
    </row>
    <row r="25" spans="1:6" s="2" customFormat="1" x14ac:dyDescent="0.2">
      <c r="A25" s="112"/>
      <c r="B25" s="101"/>
      <c r="C25" s="102"/>
      <c r="D25" s="102"/>
      <c r="E25" s="103"/>
      <c r="F25" s="1"/>
    </row>
    <row r="26" spans="1:6" s="2" customFormat="1" x14ac:dyDescent="0.2">
      <c r="A26" s="112" t="s">
        <v>181</v>
      </c>
      <c r="B26" s="101">
        <v>544.04</v>
      </c>
      <c r="C26" s="102" t="s">
        <v>183</v>
      </c>
      <c r="D26" s="102" t="s">
        <v>190</v>
      </c>
      <c r="E26" s="103" t="s">
        <v>182</v>
      </c>
      <c r="F26" s="1"/>
    </row>
    <row r="27" spans="1:6" s="2" customFormat="1" x14ac:dyDescent="0.2">
      <c r="A27" s="112" t="s">
        <v>181</v>
      </c>
      <c r="B27" s="101">
        <f>54.41+23.21</f>
        <v>77.62</v>
      </c>
      <c r="C27" s="102" t="s">
        <v>183</v>
      </c>
      <c r="D27" s="102" t="s">
        <v>191</v>
      </c>
      <c r="E27" s="103" t="s">
        <v>121</v>
      </c>
      <c r="F27" s="1"/>
    </row>
    <row r="28" spans="1:6" s="2" customFormat="1" x14ac:dyDescent="0.2">
      <c r="A28" s="112" t="s">
        <v>181</v>
      </c>
      <c r="B28" s="101">
        <f>49.73+26.83+11.92+12.61</f>
        <v>101.09</v>
      </c>
      <c r="C28" s="102" t="s">
        <v>183</v>
      </c>
      <c r="D28" s="102" t="s">
        <v>191</v>
      </c>
      <c r="E28" s="103" t="s">
        <v>182</v>
      </c>
      <c r="F28" s="1"/>
    </row>
    <row r="29" spans="1:6" s="2" customFormat="1" x14ac:dyDescent="0.2">
      <c r="A29" s="112" t="s">
        <v>181</v>
      </c>
      <c r="B29" s="101">
        <v>133.13</v>
      </c>
      <c r="C29" s="102" t="s">
        <v>183</v>
      </c>
      <c r="D29" s="102" t="s">
        <v>184</v>
      </c>
      <c r="E29" s="103" t="s">
        <v>182</v>
      </c>
      <c r="F29" s="1"/>
    </row>
    <row r="30" spans="1:6" s="2" customFormat="1" x14ac:dyDescent="0.2">
      <c r="A30" s="112"/>
      <c r="B30" s="101"/>
      <c r="C30" s="102"/>
      <c r="D30" s="102"/>
      <c r="E30" s="103"/>
      <c r="F30" s="1"/>
    </row>
    <row r="31" spans="1:6" s="2" customFormat="1" hidden="1" x14ac:dyDescent="0.2">
      <c r="A31" s="91"/>
      <c r="B31" s="92"/>
      <c r="C31" s="93"/>
      <c r="D31" s="93"/>
      <c r="E31" s="94"/>
      <c r="F31" s="1"/>
    </row>
    <row r="32" spans="1:6" ht="19.5" customHeight="1" x14ac:dyDescent="0.2">
      <c r="A32" s="55" t="s">
        <v>76</v>
      </c>
      <c r="B32" s="56">
        <f>SUM(B22:B31)</f>
        <v>1394.8199999999997</v>
      </c>
      <c r="C32" s="111" t="str">
        <f>IF(SUBTOTAL(3,B22:B31)=SUBTOTAL(103,B22:B31),'Summary and sign-off'!$A$48,'Summary and sign-off'!$A$49)</f>
        <v>Check - there are no hidden rows with data</v>
      </c>
      <c r="D32" s="111" t="str">
        <f>IF('Summary and sign-off'!F56='Summary and sign-off'!F54,'Summary and sign-off'!A51,'Summary and sign-off'!A50)</f>
        <v>Check - each entry provides sufficient information</v>
      </c>
      <c r="E32" s="111"/>
      <c r="F32" s="17"/>
    </row>
    <row r="33" spans="1:6" ht="10.5" customHeight="1" x14ac:dyDescent="0.2">
      <c r="A33" s="17"/>
      <c r="B33" s="19"/>
      <c r="C33" s="17"/>
      <c r="D33" s="17"/>
      <c r="E33" s="17"/>
      <c r="F33" s="17"/>
    </row>
    <row r="34" spans="1:6" ht="10.5" customHeight="1" x14ac:dyDescent="0.2">
      <c r="A34" s="17"/>
      <c r="B34" s="19"/>
      <c r="C34" s="17"/>
      <c r="D34" s="17"/>
      <c r="E34" s="17"/>
      <c r="F34" s="17"/>
    </row>
    <row r="35" spans="1:6" ht="10.5" customHeight="1" x14ac:dyDescent="0.2">
      <c r="A35" s="17"/>
      <c r="B35" s="19"/>
      <c r="C35" s="17"/>
      <c r="D35" s="17"/>
      <c r="E35" s="17"/>
      <c r="F35" s="17"/>
    </row>
    <row r="36" spans="1:6" ht="10.5" customHeight="1" x14ac:dyDescent="0.2">
      <c r="A36" s="17"/>
      <c r="B36" s="19"/>
      <c r="C36" s="17"/>
      <c r="D36" s="17"/>
      <c r="E36" s="17"/>
      <c r="F36" s="17"/>
    </row>
    <row r="37" spans="1:6" ht="24.75" customHeight="1" x14ac:dyDescent="0.2">
      <c r="A37" s="133" t="s">
        <v>77</v>
      </c>
      <c r="B37" s="133"/>
      <c r="C37" s="133"/>
      <c r="D37" s="133"/>
      <c r="E37" s="133"/>
      <c r="F37" s="17"/>
    </row>
    <row r="38" spans="1:6" ht="27" customHeight="1" x14ac:dyDescent="0.2">
      <c r="A38" s="24" t="s">
        <v>68</v>
      </c>
      <c r="B38" s="24" t="s">
        <v>13</v>
      </c>
      <c r="C38" s="24" t="s">
        <v>78</v>
      </c>
      <c r="D38" s="24" t="s">
        <v>79</v>
      </c>
      <c r="E38" s="24" t="s">
        <v>72</v>
      </c>
      <c r="F38" s="28"/>
    </row>
    <row r="39" spans="1:6" s="2" customFormat="1" hidden="1" x14ac:dyDescent="0.2">
      <c r="A39" s="78"/>
      <c r="B39" s="79"/>
      <c r="C39" s="80"/>
      <c r="D39" s="80"/>
      <c r="E39" s="81"/>
      <c r="F39" s="1"/>
    </row>
    <row r="40" spans="1:6" s="2" customFormat="1" x14ac:dyDescent="0.2">
      <c r="A40" s="100"/>
      <c r="B40" s="101"/>
      <c r="C40" s="102"/>
      <c r="D40" s="102"/>
      <c r="E40" s="103"/>
      <c r="F40" s="1"/>
    </row>
    <row r="41" spans="1:6" s="2" customFormat="1" x14ac:dyDescent="0.2">
      <c r="A41" s="100"/>
      <c r="B41" s="101"/>
      <c r="C41" s="113" t="s">
        <v>128</v>
      </c>
      <c r="D41" s="102"/>
      <c r="E41" s="103"/>
      <c r="F41" s="1"/>
    </row>
    <row r="42" spans="1:6" s="2" customFormat="1" x14ac:dyDescent="0.2">
      <c r="A42" s="100"/>
      <c r="B42" s="101"/>
      <c r="C42" s="102"/>
      <c r="D42" s="102"/>
      <c r="E42" s="103"/>
      <c r="F42" s="1"/>
    </row>
    <row r="43" spans="1:6" s="2" customFormat="1" hidden="1" x14ac:dyDescent="0.2">
      <c r="A43" s="78"/>
      <c r="B43" s="79"/>
      <c r="C43" s="80"/>
      <c r="D43" s="80"/>
      <c r="E43" s="81"/>
      <c r="F43" s="1"/>
    </row>
    <row r="44" spans="1:6" ht="19.5" customHeight="1" x14ac:dyDescent="0.2">
      <c r="A44" s="55" t="s">
        <v>80</v>
      </c>
      <c r="B44" s="56">
        <f>SUM(B39:B43)</f>
        <v>0</v>
      </c>
      <c r="C44" s="111" t="str">
        <f>IF(SUBTOTAL(3,B39:B43)=SUBTOTAL(103,B39:B43),'Summary and sign-off'!$A$48,'Summary and sign-off'!$A$49)</f>
        <v>Check - there are no hidden rows with data</v>
      </c>
      <c r="D44" s="142" t="str">
        <f>IF('Summary and sign-off'!F57='Summary and sign-off'!F54,'Summary and sign-off'!A51,'Summary and sign-off'!A50)</f>
        <v>Check - each entry provides sufficient information</v>
      </c>
      <c r="E44" s="142"/>
      <c r="F44" s="17"/>
    </row>
    <row r="45" spans="1:6" ht="10.5" customHeight="1" x14ac:dyDescent="0.2">
      <c r="A45" s="17"/>
      <c r="B45" s="43"/>
      <c r="C45" s="19"/>
      <c r="D45" s="17"/>
      <c r="E45" s="17"/>
      <c r="F45" s="17"/>
    </row>
    <row r="46" spans="1:6" ht="34.5" customHeight="1" x14ac:dyDescent="0.2">
      <c r="A46" s="31" t="s">
        <v>81</v>
      </c>
      <c r="B46" s="44">
        <f>B17+B32+B44</f>
        <v>1394.8199999999997</v>
      </c>
      <c r="C46" s="32"/>
      <c r="D46" s="32"/>
      <c r="E46" s="32"/>
      <c r="F46" s="17"/>
    </row>
    <row r="47" spans="1:6" x14ac:dyDescent="0.2">
      <c r="A47" s="17"/>
      <c r="B47" s="19"/>
      <c r="C47" s="17"/>
      <c r="D47" s="17"/>
      <c r="E47" s="17"/>
      <c r="F47" s="17"/>
    </row>
    <row r="48" spans="1:6" x14ac:dyDescent="0.2">
      <c r="A48" s="18" t="s">
        <v>24</v>
      </c>
      <c r="B48" s="19"/>
      <c r="C48" s="17"/>
      <c r="D48" s="17"/>
      <c r="E48" s="17"/>
      <c r="F48" s="17"/>
    </row>
    <row r="49" spans="1:6" ht="12.6" customHeight="1" x14ac:dyDescent="0.2">
      <c r="A49" s="20" t="s">
        <v>82</v>
      </c>
      <c r="F49" s="17"/>
    </row>
    <row r="50" spans="1:6" ht="12.95" customHeight="1" x14ac:dyDescent="0.2">
      <c r="A50" s="20" t="s">
        <v>83</v>
      </c>
      <c r="B50" s="17"/>
      <c r="D50" s="17"/>
      <c r="F50" s="17"/>
    </row>
    <row r="51" spans="1:6" x14ac:dyDescent="0.2">
      <c r="A51" s="20" t="s">
        <v>84</v>
      </c>
      <c r="F51" s="17"/>
    </row>
    <row r="52" spans="1:6" x14ac:dyDescent="0.2">
      <c r="A52" s="20" t="s">
        <v>30</v>
      </c>
      <c r="B52" s="19"/>
      <c r="C52" s="17"/>
      <c r="D52" s="17"/>
      <c r="E52" s="17"/>
      <c r="F52" s="17"/>
    </row>
    <row r="53" spans="1:6" ht="12.95" customHeight="1" x14ac:dyDescent="0.2">
      <c r="A53" s="20" t="s">
        <v>85</v>
      </c>
      <c r="B53" s="17"/>
      <c r="D53" s="17"/>
      <c r="F53" s="17"/>
    </row>
    <row r="54" spans="1:6" x14ac:dyDescent="0.2">
      <c r="A54" s="20" t="s">
        <v>86</v>
      </c>
      <c r="F54" s="17"/>
    </row>
    <row r="55" spans="1:6" x14ac:dyDescent="0.2">
      <c r="A55" s="20" t="s">
        <v>87</v>
      </c>
      <c r="B55" s="20"/>
      <c r="C55" s="20"/>
      <c r="D55" s="20"/>
      <c r="F55" s="17"/>
    </row>
    <row r="56" spans="1:6" x14ac:dyDescent="0.2">
      <c r="A56" s="26"/>
      <c r="B56" s="17"/>
      <c r="C56" s="17"/>
      <c r="D56" s="17"/>
      <c r="E56" s="17"/>
      <c r="F56" s="17"/>
    </row>
    <row r="57" spans="1:6" hidden="1" x14ac:dyDescent="0.2">
      <c r="A57" s="26"/>
      <c r="B57" s="17"/>
      <c r="C57" s="17"/>
      <c r="D57" s="17"/>
      <c r="E57" s="17"/>
      <c r="F57" s="17"/>
    </row>
    <row r="58" spans="1:6" x14ac:dyDescent="0.2"/>
    <row r="59" spans="1:6" x14ac:dyDescent="0.2"/>
    <row r="60" spans="1:6" x14ac:dyDescent="0.2"/>
    <row r="61" spans="1:6" x14ac:dyDescent="0.2"/>
    <row r="62" spans="1:6" ht="12.75" hidden="1" customHeight="1" x14ac:dyDescent="0.2"/>
    <row r="63" spans="1:6" x14ac:dyDescent="0.2"/>
    <row r="64" spans="1:6" x14ac:dyDescent="0.2"/>
    <row r="65" spans="1:6" hidden="1" x14ac:dyDescent="0.2">
      <c r="A65" s="26"/>
      <c r="B65" s="17"/>
      <c r="C65" s="17"/>
      <c r="D65" s="17"/>
      <c r="E65" s="17"/>
      <c r="F65" s="17"/>
    </row>
    <row r="66" spans="1:6" hidden="1" x14ac:dyDescent="0.2">
      <c r="A66" s="26"/>
      <c r="B66" s="17"/>
      <c r="C66" s="17"/>
      <c r="D66" s="17"/>
      <c r="E66" s="17"/>
      <c r="F66" s="17"/>
    </row>
    <row r="67" spans="1:6" hidden="1" x14ac:dyDescent="0.2">
      <c r="A67" s="26"/>
      <c r="B67" s="17"/>
      <c r="C67" s="17"/>
      <c r="D67" s="17"/>
      <c r="E67" s="17"/>
      <c r="F67" s="17"/>
    </row>
    <row r="68" spans="1:6" hidden="1" x14ac:dyDescent="0.2">
      <c r="A68" s="26"/>
      <c r="B68" s="17"/>
      <c r="C68" s="17"/>
      <c r="D68" s="17"/>
      <c r="E68" s="17"/>
      <c r="F68" s="17"/>
    </row>
    <row r="69" spans="1:6" hidden="1" x14ac:dyDescent="0.2">
      <c r="A69" s="26"/>
      <c r="B69" s="17"/>
      <c r="C69" s="17"/>
      <c r="D69" s="17"/>
      <c r="E69" s="17"/>
      <c r="F69" s="17"/>
    </row>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sheetData>
  <sheetProtection algorithmName="SHA-512" hashValue="GuisXlNEKoCnrJKv/FsrDVWi9V4k1Ieu7tuv7aCB3yHXhTYfH+bt8FtrniJjbcYU0aR/lEpUgwI4irlfYvBKmw==" saltValue="Un5En3af3sHTY3pg9Ec7eg==" spinCount="100000" sheet="1" objects="1" scenarios="1" selectLockedCells="1" selectUnlockedCells="1"/>
  <mergeCells count="13">
    <mergeCell ref="B7:E7"/>
    <mergeCell ref="B5:E5"/>
    <mergeCell ref="D44:E44"/>
    <mergeCell ref="A1:E1"/>
    <mergeCell ref="A20:E20"/>
    <mergeCell ref="B2:E2"/>
    <mergeCell ref="B3:E3"/>
    <mergeCell ref="B4:E4"/>
    <mergeCell ref="A8:E8"/>
    <mergeCell ref="A9:E9"/>
    <mergeCell ref="B6:E6"/>
    <mergeCell ref="D17:E17"/>
    <mergeCell ref="A10:E10"/>
  </mergeCells>
  <phoneticPr fontId="42" type="noConversion"/>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6 A39 A43 A3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8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40:A42 A23:A3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B39:B43 B22:B31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pageSetUpPr fitToPage="1"/>
  </sheetPr>
  <dimension ref="A1:J33"/>
  <sheetViews>
    <sheetView zoomScale="115" zoomScaleNormal="115" workbookViewId="0">
      <selection activeCell="C16" sqref="C1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60</v>
      </c>
      <c r="B1" s="138"/>
      <c r="C1" s="138"/>
      <c r="D1" s="138"/>
      <c r="E1" s="138"/>
    </row>
    <row r="2" spans="1:6" ht="21" customHeight="1" x14ac:dyDescent="0.2">
      <c r="A2" s="3" t="s">
        <v>3</v>
      </c>
      <c r="B2" s="141" t="str">
        <f>'Summary and sign-off'!B2:F2</f>
        <v>Electricity Authority</v>
      </c>
      <c r="C2" s="141"/>
      <c r="D2" s="141"/>
      <c r="E2" s="141"/>
    </row>
    <row r="3" spans="1:6" ht="21" customHeight="1" x14ac:dyDescent="0.2">
      <c r="A3" s="3" t="s">
        <v>61</v>
      </c>
      <c r="B3" s="141" t="str">
        <f>'Summary and sign-off'!B3:F3</f>
        <v>Sarah Gillies</v>
      </c>
      <c r="C3" s="141"/>
      <c r="D3" s="141"/>
      <c r="E3" s="141"/>
    </row>
    <row r="4" spans="1:6" ht="21" customHeight="1" x14ac:dyDescent="0.2">
      <c r="A4" s="3" t="s">
        <v>62</v>
      </c>
      <c r="B4" s="141">
        <f>'Summary and sign-off'!B4:F4</f>
        <v>44927</v>
      </c>
      <c r="C4" s="141"/>
      <c r="D4" s="141"/>
      <c r="E4" s="141"/>
    </row>
    <row r="5" spans="1:6" ht="21" customHeight="1" x14ac:dyDescent="0.2">
      <c r="A5" s="3" t="s">
        <v>63</v>
      </c>
      <c r="B5" s="141">
        <f>'Summary and sign-off'!B5:F5</f>
        <v>45107</v>
      </c>
      <c r="C5" s="141"/>
      <c r="D5" s="141"/>
      <c r="E5" s="141"/>
    </row>
    <row r="6" spans="1:6" ht="21" customHeight="1" x14ac:dyDescent="0.2">
      <c r="A6" s="3" t="s">
        <v>64</v>
      </c>
      <c r="B6" s="136" t="s">
        <v>32</v>
      </c>
      <c r="C6" s="136"/>
      <c r="D6" s="136"/>
      <c r="E6" s="136"/>
    </row>
    <row r="7" spans="1:6" ht="21" customHeight="1" x14ac:dyDescent="0.2">
      <c r="A7" s="3" t="s">
        <v>7</v>
      </c>
      <c r="B7" s="136" t="s">
        <v>34</v>
      </c>
      <c r="C7" s="136"/>
      <c r="D7" s="136"/>
      <c r="E7" s="136"/>
    </row>
    <row r="8" spans="1:6" ht="35.25" customHeight="1" x14ac:dyDescent="0.25">
      <c r="A8" s="151" t="s">
        <v>88</v>
      </c>
      <c r="B8" s="151"/>
      <c r="C8" s="152"/>
      <c r="D8" s="152"/>
      <c r="E8" s="152"/>
      <c r="F8" s="27"/>
    </row>
    <row r="9" spans="1:6" ht="35.25" customHeight="1" x14ac:dyDescent="0.25">
      <c r="A9" s="149" t="s">
        <v>89</v>
      </c>
      <c r="B9" s="150"/>
      <c r="C9" s="150"/>
      <c r="D9" s="150"/>
      <c r="E9" s="150"/>
      <c r="F9" s="27"/>
    </row>
    <row r="10" spans="1:6" ht="27" customHeight="1" x14ac:dyDescent="0.2">
      <c r="A10" s="24" t="s">
        <v>90</v>
      </c>
      <c r="B10" s="24" t="s">
        <v>13</v>
      </c>
      <c r="C10" s="24" t="s">
        <v>91</v>
      </c>
      <c r="D10" s="24" t="s">
        <v>92</v>
      </c>
      <c r="E10" s="24" t="s">
        <v>72</v>
      </c>
      <c r="F10" s="20"/>
    </row>
    <row r="11" spans="1:6" s="2" customFormat="1" hidden="1" x14ac:dyDescent="0.2">
      <c r="A11" s="82"/>
      <c r="B11" s="79"/>
      <c r="C11" s="83"/>
      <c r="D11" s="83"/>
      <c r="E11" s="84"/>
    </row>
    <row r="12" spans="1:6" s="2" customFormat="1" x14ac:dyDescent="0.2">
      <c r="A12" s="100"/>
      <c r="B12" s="101"/>
      <c r="C12" s="105"/>
      <c r="D12" s="105"/>
      <c r="E12" s="106"/>
    </row>
    <row r="13" spans="1:6" s="2" customFormat="1" x14ac:dyDescent="0.2">
      <c r="A13" s="112"/>
      <c r="B13" s="101"/>
      <c r="C13" s="105" t="s">
        <v>187</v>
      </c>
      <c r="D13" s="105"/>
      <c r="E13" s="106"/>
    </row>
    <row r="14" spans="1:6" s="2" customFormat="1" x14ac:dyDescent="0.2">
      <c r="A14" s="100"/>
      <c r="B14" s="101"/>
      <c r="C14" s="105"/>
      <c r="D14" s="105"/>
      <c r="E14" s="106"/>
    </row>
    <row r="15" spans="1:6" s="2" customFormat="1" x14ac:dyDescent="0.2">
      <c r="A15" s="100"/>
      <c r="B15" s="101"/>
      <c r="C15" s="105"/>
      <c r="D15" s="105"/>
      <c r="E15" s="106"/>
    </row>
    <row r="16" spans="1:6" s="2" customFormat="1" x14ac:dyDescent="0.2">
      <c r="A16" s="100"/>
      <c r="B16" s="101"/>
      <c r="C16" s="105"/>
      <c r="D16" s="105"/>
      <c r="E16" s="106"/>
    </row>
    <row r="17" spans="1:6" s="2" customFormat="1" x14ac:dyDescent="0.2">
      <c r="A17" s="112"/>
      <c r="B17" s="101"/>
      <c r="C17" s="105"/>
      <c r="D17" s="105"/>
      <c r="E17" s="106"/>
    </row>
    <row r="18" spans="1:6" s="2" customFormat="1" x14ac:dyDescent="0.2">
      <c r="A18" s="100"/>
      <c r="B18" s="101"/>
      <c r="C18" s="105"/>
      <c r="D18" s="105"/>
      <c r="E18" s="106"/>
    </row>
    <row r="19" spans="1:6" s="2" customFormat="1" x14ac:dyDescent="0.2">
      <c r="A19" s="100"/>
      <c r="B19" s="101"/>
      <c r="C19" s="105"/>
      <c r="D19" s="105"/>
      <c r="E19" s="106"/>
    </row>
    <row r="20" spans="1:6" s="2" customFormat="1" x14ac:dyDescent="0.2">
      <c r="A20" s="100"/>
      <c r="B20" s="101"/>
      <c r="C20" s="105"/>
      <c r="D20" s="105"/>
      <c r="E20" s="106"/>
    </row>
    <row r="21" spans="1:6" s="2" customFormat="1" x14ac:dyDescent="0.2">
      <c r="A21" s="100"/>
      <c r="B21" s="101"/>
      <c r="C21" s="105"/>
      <c r="D21" s="105"/>
      <c r="E21" s="106"/>
    </row>
    <row r="22" spans="1:6" s="2" customFormat="1" x14ac:dyDescent="0.2">
      <c r="A22" s="104"/>
      <c r="B22" s="101"/>
      <c r="C22" s="105"/>
      <c r="D22" s="105"/>
      <c r="E22" s="106"/>
    </row>
    <row r="23" spans="1:6" s="2" customFormat="1" x14ac:dyDescent="0.2">
      <c r="A23" s="104"/>
      <c r="B23" s="101"/>
      <c r="C23" s="105"/>
      <c r="D23" s="105"/>
      <c r="E23" s="106"/>
    </row>
    <row r="24" spans="1:6" s="2" customFormat="1" ht="11.25" hidden="1" customHeight="1" x14ac:dyDescent="0.2">
      <c r="A24" s="82"/>
      <c r="B24" s="79"/>
      <c r="C24" s="83"/>
      <c r="D24" s="83"/>
      <c r="E24" s="84"/>
    </row>
    <row r="25" spans="1:6" ht="34.5" customHeight="1" x14ac:dyDescent="0.2">
      <c r="A25" s="39" t="s">
        <v>93</v>
      </c>
      <c r="B25" s="48">
        <f>SUM(B11:B24)</f>
        <v>0</v>
      </c>
      <c r="C25" s="54"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x14ac:dyDescent="0.2">
      <c r="A26" s="18"/>
      <c r="B26" s="17"/>
      <c r="C26" s="17"/>
      <c r="D26" s="17"/>
      <c r="E26" s="17"/>
    </row>
    <row r="27" spans="1:6" x14ac:dyDescent="0.2">
      <c r="A27" s="18" t="s">
        <v>24</v>
      </c>
      <c r="B27" s="19"/>
      <c r="C27" s="17"/>
      <c r="D27" s="17"/>
      <c r="E27" s="17"/>
    </row>
    <row r="28" spans="1:6" ht="12.75" customHeight="1" x14ac:dyDescent="0.2">
      <c r="A28" s="20" t="s">
        <v>94</v>
      </c>
      <c r="B28" s="20"/>
      <c r="C28" s="20"/>
      <c r="D28" s="20"/>
      <c r="E28" s="20"/>
    </row>
    <row r="29" spans="1:6" x14ac:dyDescent="0.2">
      <c r="A29" s="20" t="s">
        <v>95</v>
      </c>
      <c r="B29" s="20"/>
      <c r="C29" s="28"/>
      <c r="D29" s="28"/>
      <c r="E29" s="28"/>
    </row>
    <row r="30" spans="1:6" x14ac:dyDescent="0.2">
      <c r="A30" s="20" t="s">
        <v>30</v>
      </c>
      <c r="B30" s="19"/>
      <c r="C30" s="17"/>
      <c r="D30" s="17"/>
      <c r="E30" s="17"/>
      <c r="F30" s="17"/>
    </row>
    <row r="31" spans="1:6" x14ac:dyDescent="0.2">
      <c r="A31" s="20" t="s">
        <v>96</v>
      </c>
      <c r="B31" s="20"/>
      <c r="C31" s="28"/>
      <c r="D31" s="28"/>
      <c r="E31" s="28"/>
    </row>
    <row r="32" spans="1:6" ht="12.75" customHeight="1" x14ac:dyDescent="0.2">
      <c r="A32" s="20" t="s">
        <v>97</v>
      </c>
      <c r="B32" s="20"/>
      <c r="C32" s="22"/>
      <c r="D32" s="22"/>
      <c r="E32" s="22"/>
    </row>
    <row r="33" spans="1:5" x14ac:dyDescent="0.2">
      <c r="A33" s="17"/>
      <c r="B33" s="17"/>
      <c r="C33" s="17"/>
      <c r="D33" s="17"/>
      <c r="E33" s="17"/>
    </row>
  </sheetData>
  <sheetProtection algorithmName="SHA-512" hashValue="Yzu0NLu8HFAkGjU9aPyC2jrnULyhPMzkhrpvJO8BtdStQFtRK+80VVZYAT2ESi/j0MiRtM6j736hSJAg1jx1Ug==" saltValue="xqEbvBT8t8rKvc1XuK/AdQ==" spinCount="100000" sheet="1" objects="1" scenarios="1" selectLockedCells="1" selectUnlockedCells="1"/>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39997558519241921"/>
    <pageSetUpPr fitToPage="1"/>
  </sheetPr>
  <dimension ref="A1:M321"/>
  <sheetViews>
    <sheetView topLeftCell="A8" zoomScaleNormal="100" workbookViewId="0">
      <selection activeCell="D42" sqref="D4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60</v>
      </c>
      <c r="B1" s="138"/>
      <c r="C1" s="138"/>
      <c r="D1" s="138"/>
      <c r="E1" s="138"/>
    </row>
    <row r="2" spans="1:6" ht="21" customHeight="1" x14ac:dyDescent="0.2">
      <c r="A2" s="3" t="s">
        <v>3</v>
      </c>
      <c r="B2" s="141" t="str">
        <f>'Summary and sign-off'!B2:F2</f>
        <v>Electricity Authority</v>
      </c>
      <c r="C2" s="141"/>
      <c r="D2" s="141"/>
      <c r="E2" s="141"/>
    </row>
    <row r="3" spans="1:6" ht="21" customHeight="1" x14ac:dyDescent="0.2">
      <c r="A3" s="3" t="s">
        <v>61</v>
      </c>
      <c r="B3" s="141" t="str">
        <f>'Summary and sign-off'!B3:F3</f>
        <v>Sarah Gillies</v>
      </c>
      <c r="C3" s="141"/>
      <c r="D3" s="141"/>
      <c r="E3" s="141"/>
    </row>
    <row r="4" spans="1:6" ht="21" customHeight="1" x14ac:dyDescent="0.2">
      <c r="A4" s="3" t="s">
        <v>62</v>
      </c>
      <c r="B4" s="141">
        <f>'Summary and sign-off'!B4:F4</f>
        <v>44927</v>
      </c>
      <c r="C4" s="141"/>
      <c r="D4" s="141"/>
      <c r="E4" s="141"/>
    </row>
    <row r="5" spans="1:6" ht="21" customHeight="1" x14ac:dyDescent="0.2">
      <c r="A5" s="3" t="s">
        <v>63</v>
      </c>
      <c r="B5" s="141">
        <f>'Summary and sign-off'!B5:F5</f>
        <v>45107</v>
      </c>
      <c r="C5" s="141"/>
      <c r="D5" s="141"/>
      <c r="E5" s="141"/>
    </row>
    <row r="6" spans="1:6" ht="21" customHeight="1" x14ac:dyDescent="0.2">
      <c r="A6" s="3" t="s">
        <v>64</v>
      </c>
      <c r="B6" s="136" t="s">
        <v>32</v>
      </c>
      <c r="C6" s="136"/>
      <c r="D6" s="136"/>
      <c r="E6" s="136"/>
      <c r="F6" s="23"/>
    </row>
    <row r="7" spans="1:6" ht="21" customHeight="1" x14ac:dyDescent="0.2">
      <c r="A7" s="3" t="s">
        <v>7</v>
      </c>
      <c r="B7" s="136" t="s">
        <v>34</v>
      </c>
      <c r="C7" s="136"/>
      <c r="D7" s="136"/>
      <c r="E7" s="136"/>
      <c r="F7" s="23"/>
    </row>
    <row r="8" spans="1:6" ht="35.25" customHeight="1" x14ac:dyDescent="0.2">
      <c r="A8" s="145" t="s">
        <v>98</v>
      </c>
      <c r="B8" s="145"/>
      <c r="C8" s="152"/>
      <c r="D8" s="152"/>
      <c r="E8" s="152"/>
    </row>
    <row r="9" spans="1:6" ht="35.25" customHeight="1" x14ac:dyDescent="0.2">
      <c r="A9" s="153" t="s">
        <v>99</v>
      </c>
      <c r="B9" s="154"/>
      <c r="C9" s="154"/>
      <c r="D9" s="154"/>
      <c r="E9" s="154"/>
    </row>
    <row r="10" spans="1:6" ht="27" customHeight="1" x14ac:dyDescent="0.2">
      <c r="A10" s="24" t="s">
        <v>68</v>
      </c>
      <c r="B10" s="24" t="s">
        <v>13</v>
      </c>
      <c r="C10" s="24" t="s">
        <v>100</v>
      </c>
      <c r="D10" s="24" t="s">
        <v>101</v>
      </c>
      <c r="E10" s="24" t="s">
        <v>72</v>
      </c>
      <c r="F10" s="20"/>
    </row>
    <row r="11" spans="1:6" s="2" customFormat="1" hidden="1" x14ac:dyDescent="0.2">
      <c r="A11" s="82"/>
      <c r="B11" s="79"/>
      <c r="C11" s="83"/>
      <c r="D11" s="83"/>
      <c r="E11" s="84"/>
    </row>
    <row r="12" spans="1:6" s="2" customFormat="1" x14ac:dyDescent="0.2">
      <c r="A12" s="104"/>
      <c r="B12" s="101"/>
      <c r="C12" s="105"/>
      <c r="D12" s="105"/>
      <c r="E12" s="106"/>
    </row>
    <row r="13" spans="1:6" s="2" customFormat="1" x14ac:dyDescent="0.2">
      <c r="A13" s="104">
        <v>44866</v>
      </c>
      <c r="B13" s="101">
        <f>573.08-20.76</f>
        <v>552.32000000000005</v>
      </c>
      <c r="C13" s="105" t="s">
        <v>188</v>
      </c>
      <c r="D13" s="105" t="s">
        <v>123</v>
      </c>
      <c r="E13" s="106" t="s">
        <v>121</v>
      </c>
    </row>
    <row r="14" spans="1:6" s="2" customFormat="1" x14ac:dyDescent="0.2">
      <c r="A14" s="104">
        <v>44896</v>
      </c>
      <c r="B14" s="101">
        <f>573.08-20.76</f>
        <v>552.32000000000005</v>
      </c>
      <c r="C14" s="105" t="s">
        <v>188</v>
      </c>
      <c r="D14" s="105" t="s">
        <v>123</v>
      </c>
      <c r="E14" s="106" t="s">
        <v>121</v>
      </c>
    </row>
    <row r="15" spans="1:6" s="2" customFormat="1" x14ac:dyDescent="0.2">
      <c r="A15" s="104">
        <v>44927</v>
      </c>
      <c r="B15" s="101">
        <v>573.08000000000004</v>
      </c>
      <c r="C15" s="105" t="s">
        <v>188</v>
      </c>
      <c r="D15" s="105" t="s">
        <v>123</v>
      </c>
      <c r="E15" s="106" t="s">
        <v>121</v>
      </c>
    </row>
    <row r="16" spans="1:6" s="2" customFormat="1" x14ac:dyDescent="0.2">
      <c r="A16" s="134">
        <v>44958</v>
      </c>
      <c r="B16" s="101">
        <f t="shared" ref="B16:B17" si="0">573.08-20.76</f>
        <v>552.32000000000005</v>
      </c>
      <c r="C16" s="105" t="s">
        <v>188</v>
      </c>
      <c r="D16" s="105" t="s">
        <v>123</v>
      </c>
      <c r="E16" s="106" t="s">
        <v>121</v>
      </c>
    </row>
    <row r="17" spans="1:5" s="2" customFormat="1" x14ac:dyDescent="0.2">
      <c r="A17" s="104">
        <v>44986</v>
      </c>
      <c r="B17" s="101">
        <f t="shared" si="0"/>
        <v>552.32000000000005</v>
      </c>
      <c r="C17" s="105" t="s">
        <v>188</v>
      </c>
      <c r="D17" s="105" t="s">
        <v>123</v>
      </c>
      <c r="E17" s="106" t="s">
        <v>121</v>
      </c>
    </row>
    <row r="18" spans="1:5" s="2" customFormat="1" x14ac:dyDescent="0.2">
      <c r="A18" s="104">
        <v>45017</v>
      </c>
      <c r="B18" s="101">
        <f>573.08-20.76+(0.45*10)+0.03</f>
        <v>556.85</v>
      </c>
      <c r="C18" s="105" t="s">
        <v>188</v>
      </c>
      <c r="D18" s="105" t="s">
        <v>123</v>
      </c>
      <c r="E18" s="106" t="s">
        <v>121</v>
      </c>
    </row>
    <row r="19" spans="1:5" s="2" customFormat="1" x14ac:dyDescent="0.2">
      <c r="A19" s="104">
        <v>45047</v>
      </c>
      <c r="B19" s="101">
        <f>573.08-20.76+(0.45*31)</f>
        <v>566.2700000000001</v>
      </c>
      <c r="C19" s="105" t="s">
        <v>188</v>
      </c>
      <c r="D19" s="105" t="s">
        <v>123</v>
      </c>
      <c r="E19" s="106" t="s">
        <v>121</v>
      </c>
    </row>
    <row r="20" spans="1:5" s="2" customFormat="1" x14ac:dyDescent="0.2">
      <c r="A20" s="104">
        <v>45078</v>
      </c>
      <c r="B20" s="101">
        <f>573.08-20.76+(0.45*30)</f>
        <v>565.82000000000005</v>
      </c>
      <c r="C20" s="105" t="s">
        <v>188</v>
      </c>
      <c r="D20" s="105" t="s">
        <v>123</v>
      </c>
      <c r="E20" s="106" t="s">
        <v>121</v>
      </c>
    </row>
    <row r="21" spans="1:5" s="2" customFormat="1" x14ac:dyDescent="0.2">
      <c r="A21" s="104"/>
      <c r="B21" s="101"/>
      <c r="C21" s="105"/>
      <c r="D21" s="105"/>
      <c r="E21" s="106"/>
    </row>
    <row r="22" spans="1:5" s="2" customFormat="1" x14ac:dyDescent="0.2">
      <c r="A22" s="104">
        <v>44866</v>
      </c>
      <c r="B22" s="101">
        <v>60.86</v>
      </c>
      <c r="C22" s="105" t="s">
        <v>125</v>
      </c>
      <c r="D22" s="105" t="s">
        <v>124</v>
      </c>
      <c r="E22" s="106" t="s">
        <v>122</v>
      </c>
    </row>
    <row r="23" spans="1:5" s="2" customFormat="1" x14ac:dyDescent="0.2">
      <c r="A23" s="104">
        <v>44896</v>
      </c>
      <c r="B23" s="101">
        <v>60.86</v>
      </c>
      <c r="C23" s="105" t="s">
        <v>125</v>
      </c>
      <c r="D23" s="105" t="s">
        <v>124</v>
      </c>
      <c r="E23" s="106" t="s">
        <v>122</v>
      </c>
    </row>
    <row r="24" spans="1:5" s="2" customFormat="1" x14ac:dyDescent="0.2">
      <c r="A24" s="134">
        <v>44927</v>
      </c>
      <c r="B24" s="101">
        <v>60.86</v>
      </c>
      <c r="C24" s="105" t="s">
        <v>125</v>
      </c>
      <c r="D24" s="105" t="s">
        <v>124</v>
      </c>
      <c r="E24" s="106" t="s">
        <v>122</v>
      </c>
    </row>
    <row r="25" spans="1:5" s="2" customFormat="1" x14ac:dyDescent="0.2">
      <c r="A25" s="134">
        <v>44958</v>
      </c>
      <c r="B25" s="101">
        <v>60.86</v>
      </c>
      <c r="C25" s="105" t="s">
        <v>125</v>
      </c>
      <c r="D25" s="105" t="s">
        <v>124</v>
      </c>
      <c r="E25" s="106" t="s">
        <v>122</v>
      </c>
    </row>
    <row r="26" spans="1:5" s="2" customFormat="1" x14ac:dyDescent="0.2">
      <c r="A26" s="104">
        <v>44986</v>
      </c>
      <c r="B26" s="101">
        <v>60.86</v>
      </c>
      <c r="C26" s="105" t="s">
        <v>125</v>
      </c>
      <c r="D26" s="105" t="s">
        <v>124</v>
      </c>
      <c r="E26" s="106" t="s">
        <v>122</v>
      </c>
    </row>
    <row r="27" spans="1:5" s="2" customFormat="1" x14ac:dyDescent="0.2">
      <c r="A27" s="104">
        <v>45017</v>
      </c>
      <c r="B27" s="101">
        <v>60.86</v>
      </c>
      <c r="C27" s="105" t="s">
        <v>125</v>
      </c>
      <c r="D27" s="105" t="s">
        <v>124</v>
      </c>
      <c r="E27" s="106" t="s">
        <v>122</v>
      </c>
    </row>
    <row r="28" spans="1:5" s="2" customFormat="1" x14ac:dyDescent="0.2">
      <c r="A28" s="104">
        <v>45047</v>
      </c>
      <c r="B28" s="101">
        <v>60.86</v>
      </c>
      <c r="C28" s="105" t="s">
        <v>125</v>
      </c>
      <c r="D28" s="105" t="s">
        <v>124</v>
      </c>
      <c r="E28" s="106" t="s">
        <v>122</v>
      </c>
    </row>
    <row r="29" spans="1:5" s="2" customFormat="1" x14ac:dyDescent="0.2">
      <c r="A29" s="104">
        <v>45078</v>
      </c>
      <c r="B29" s="101">
        <v>60.86</v>
      </c>
      <c r="C29" s="105" t="s">
        <v>125</v>
      </c>
      <c r="D29" s="105" t="s">
        <v>124</v>
      </c>
      <c r="E29" s="106" t="s">
        <v>122</v>
      </c>
    </row>
    <row r="30" spans="1:5" s="2" customFormat="1" x14ac:dyDescent="0.2">
      <c r="A30" s="104"/>
      <c r="B30" s="101"/>
      <c r="C30" s="105"/>
      <c r="D30" s="105"/>
      <c r="E30" s="106"/>
    </row>
    <row r="31" spans="1:5" s="2" customFormat="1" x14ac:dyDescent="0.2">
      <c r="A31" s="104">
        <v>44835</v>
      </c>
      <c r="B31" s="101">
        <v>33</v>
      </c>
      <c r="C31" s="105" t="s">
        <v>126</v>
      </c>
      <c r="D31" s="105" t="s">
        <v>178</v>
      </c>
      <c r="E31" s="106" t="s">
        <v>122</v>
      </c>
    </row>
    <row r="32" spans="1:5" s="2" customFormat="1" x14ac:dyDescent="0.2">
      <c r="A32" s="104">
        <v>44866</v>
      </c>
      <c r="B32" s="101">
        <v>33.43</v>
      </c>
      <c r="C32" s="105" t="s">
        <v>126</v>
      </c>
      <c r="D32" s="105" t="s">
        <v>178</v>
      </c>
      <c r="E32" s="106" t="s">
        <v>122</v>
      </c>
    </row>
    <row r="33" spans="1:5" s="2" customFormat="1" x14ac:dyDescent="0.2">
      <c r="A33" s="104">
        <v>44896</v>
      </c>
      <c r="B33" s="101">
        <v>33</v>
      </c>
      <c r="C33" s="105" t="s">
        <v>126</v>
      </c>
      <c r="D33" s="105" t="s">
        <v>178</v>
      </c>
      <c r="E33" s="106" t="s">
        <v>122</v>
      </c>
    </row>
    <row r="34" spans="1:5" s="2" customFormat="1" x14ac:dyDescent="0.2">
      <c r="A34" s="134">
        <v>44927</v>
      </c>
      <c r="B34" s="101">
        <v>33</v>
      </c>
      <c r="C34" s="105" t="s">
        <v>126</v>
      </c>
      <c r="D34" s="105" t="s">
        <v>178</v>
      </c>
      <c r="E34" s="106" t="s">
        <v>122</v>
      </c>
    </row>
    <row r="35" spans="1:5" s="2" customFormat="1" x14ac:dyDescent="0.2">
      <c r="A35" s="104">
        <v>44958</v>
      </c>
      <c r="B35" s="101">
        <v>32.99</v>
      </c>
      <c r="C35" s="105" t="s">
        <v>126</v>
      </c>
      <c r="D35" s="105" t="s">
        <v>178</v>
      </c>
      <c r="E35" s="106" t="s">
        <v>122</v>
      </c>
    </row>
    <row r="36" spans="1:5" s="2" customFormat="1" x14ac:dyDescent="0.2">
      <c r="A36" s="104">
        <v>44986</v>
      </c>
      <c r="B36" s="101">
        <v>42.99</v>
      </c>
      <c r="C36" s="105" t="s">
        <v>126</v>
      </c>
      <c r="D36" s="105" t="s">
        <v>178</v>
      </c>
      <c r="E36" s="106" t="s">
        <v>122</v>
      </c>
    </row>
    <row r="37" spans="1:5" s="2" customFormat="1" x14ac:dyDescent="0.2">
      <c r="A37" s="104">
        <v>45017</v>
      </c>
      <c r="B37" s="101">
        <v>43</v>
      </c>
      <c r="C37" s="105" t="s">
        <v>126</v>
      </c>
      <c r="D37" s="105" t="s">
        <v>178</v>
      </c>
      <c r="E37" s="106" t="s">
        <v>122</v>
      </c>
    </row>
    <row r="38" spans="1:5" s="2" customFormat="1" x14ac:dyDescent="0.2">
      <c r="A38" s="104">
        <v>45047</v>
      </c>
      <c r="B38" s="101">
        <v>33</v>
      </c>
      <c r="C38" s="105" t="s">
        <v>126</v>
      </c>
      <c r="D38" s="105" t="s">
        <v>178</v>
      </c>
      <c r="E38" s="106" t="s">
        <v>122</v>
      </c>
    </row>
    <row r="39" spans="1:5" s="2" customFormat="1" x14ac:dyDescent="0.2">
      <c r="A39" s="104">
        <v>45078</v>
      </c>
      <c r="B39" s="101">
        <v>40.42</v>
      </c>
      <c r="C39" s="105" t="s">
        <v>126</v>
      </c>
      <c r="D39" s="105" t="s">
        <v>178</v>
      </c>
      <c r="E39" s="106" t="s">
        <v>122</v>
      </c>
    </row>
    <row r="40" spans="1:5" s="2" customFormat="1" x14ac:dyDescent="0.2">
      <c r="A40" s="104"/>
      <c r="B40" s="101"/>
      <c r="C40" s="105"/>
      <c r="D40" s="105"/>
      <c r="E40" s="106"/>
    </row>
    <row r="41" spans="1:5" s="2" customFormat="1" x14ac:dyDescent="0.2">
      <c r="A41" s="134" t="s">
        <v>185</v>
      </c>
      <c r="B41" s="101">
        <f>(400*5)+300</f>
        <v>2300</v>
      </c>
      <c r="C41" s="105" t="s">
        <v>189</v>
      </c>
      <c r="D41" s="105" t="s">
        <v>186</v>
      </c>
      <c r="E41" s="106" t="s">
        <v>121</v>
      </c>
    </row>
    <row r="42" spans="1:5" s="2" customFormat="1" x14ac:dyDescent="0.2">
      <c r="A42" s="104"/>
      <c r="B42" s="101"/>
      <c r="C42" s="105"/>
      <c r="D42" s="105"/>
      <c r="E42" s="106"/>
    </row>
    <row r="43" spans="1:5" s="2" customFormat="1" x14ac:dyDescent="0.2">
      <c r="A43" s="134" t="s">
        <v>199</v>
      </c>
      <c r="B43" s="101">
        <v>1781.35</v>
      </c>
      <c r="C43" s="105" t="s">
        <v>197</v>
      </c>
      <c r="D43" s="105" t="s">
        <v>198</v>
      </c>
      <c r="E43" s="106" t="s">
        <v>122</v>
      </c>
    </row>
    <row r="44" spans="1:5" s="2" customFormat="1" x14ac:dyDescent="0.2">
      <c r="A44" s="134"/>
      <c r="B44" s="101"/>
      <c r="C44" s="105"/>
      <c r="D44" s="105"/>
      <c r="E44" s="106"/>
    </row>
    <row r="45" spans="1:5" s="2" customFormat="1" x14ac:dyDescent="0.2">
      <c r="A45" s="104">
        <v>44910</v>
      </c>
      <c r="B45" s="101">
        <v>11.59</v>
      </c>
      <c r="C45" s="105" t="s">
        <v>204</v>
      </c>
      <c r="D45" s="105" t="s">
        <v>200</v>
      </c>
      <c r="E45" s="106" t="s">
        <v>121</v>
      </c>
    </row>
    <row r="46" spans="1:5" s="2" customFormat="1" x14ac:dyDescent="0.2">
      <c r="A46" s="104"/>
      <c r="B46" s="101"/>
      <c r="C46" s="105"/>
      <c r="D46" s="105"/>
      <c r="E46" s="106"/>
    </row>
    <row r="47" spans="1:5" s="2" customFormat="1" x14ac:dyDescent="0.2">
      <c r="A47" s="134">
        <v>45005</v>
      </c>
      <c r="B47" s="101">
        <v>75.400000000000006</v>
      </c>
      <c r="C47" s="105" t="s">
        <v>195</v>
      </c>
      <c r="D47" s="105" t="s">
        <v>200</v>
      </c>
      <c r="E47" s="106" t="s">
        <v>121</v>
      </c>
    </row>
    <row r="48" spans="1:5" s="2" customFormat="1" x14ac:dyDescent="0.2">
      <c r="A48" s="104"/>
      <c r="B48" s="101"/>
      <c r="C48" s="105"/>
      <c r="D48" s="105"/>
      <c r="E48" s="106"/>
    </row>
    <row r="49" spans="1:6" s="2" customFormat="1" hidden="1" x14ac:dyDescent="0.2">
      <c r="A49" s="82"/>
      <c r="B49" s="79"/>
      <c r="C49" s="83"/>
      <c r="D49" s="83"/>
      <c r="E49" s="84"/>
    </row>
    <row r="50" spans="1:6" ht="34.5" customHeight="1" x14ac:dyDescent="0.2">
      <c r="A50" s="39" t="s">
        <v>102</v>
      </c>
      <c r="B50" s="48">
        <f>SUM(B11:B49)</f>
        <v>9451.3499999999967</v>
      </c>
      <c r="C50" s="54" t="str">
        <f>IF(SUBTOTAL(3,B11:B49)=SUBTOTAL(103,B11:B49),'Summary and sign-off'!$A$48,'Summary and sign-off'!$A$49)</f>
        <v>Check - there are no hidden rows with data</v>
      </c>
      <c r="D50" s="142" t="str">
        <f>IF('Summary and sign-off'!F59='Summary and sign-off'!F54,'Summary and sign-off'!A51,'Summary and sign-off'!A50)</f>
        <v>Check - each entry provides sufficient information</v>
      </c>
      <c r="E50" s="142"/>
    </row>
    <row r="51" spans="1:6" ht="14.1" customHeight="1" x14ac:dyDescent="0.2">
      <c r="B51" s="17"/>
      <c r="C51" s="17"/>
      <c r="D51" s="17"/>
      <c r="E51" s="17"/>
    </row>
    <row r="52" spans="1:6" x14ac:dyDescent="0.2">
      <c r="A52" s="18" t="s">
        <v>103</v>
      </c>
      <c r="B52" s="17"/>
      <c r="C52" s="17"/>
      <c r="D52" s="17"/>
      <c r="E52" s="17"/>
    </row>
    <row r="53" spans="1:6" ht="12.6" customHeight="1" x14ac:dyDescent="0.2">
      <c r="A53" s="20" t="s">
        <v>82</v>
      </c>
      <c r="B53" s="17"/>
      <c r="C53" s="17"/>
      <c r="D53" s="17"/>
      <c r="E53" s="17"/>
    </row>
    <row r="54" spans="1:6" x14ac:dyDescent="0.2">
      <c r="A54" s="20" t="s">
        <v>30</v>
      </c>
      <c r="B54" s="19"/>
      <c r="C54" s="17"/>
      <c r="D54" s="17"/>
      <c r="E54" s="17"/>
      <c r="F54" s="17"/>
    </row>
    <row r="55" spans="1:6" x14ac:dyDescent="0.2">
      <c r="A55" s="20" t="s">
        <v>96</v>
      </c>
      <c r="C55" s="17"/>
      <c r="D55" s="17"/>
      <c r="E55" s="17"/>
      <c r="F55" s="17"/>
    </row>
    <row r="56" spans="1:6" ht="12.75" customHeight="1" x14ac:dyDescent="0.2">
      <c r="A56" s="20" t="s">
        <v>97</v>
      </c>
      <c r="B56" s="25"/>
      <c r="C56" s="22"/>
      <c r="D56" s="22"/>
      <c r="E56" s="22"/>
      <c r="F56" s="22"/>
    </row>
    <row r="57" spans="1:6" x14ac:dyDescent="0.2">
      <c r="B57" s="26"/>
      <c r="C57" s="17"/>
      <c r="D57" s="17"/>
      <c r="E57" s="17"/>
    </row>
    <row r="58" spans="1:6" hidden="1" x14ac:dyDescent="0.2">
      <c r="A58" s="17"/>
      <c r="B58" s="17"/>
      <c r="C58" s="17"/>
      <c r="D58" s="17"/>
    </row>
    <row r="59" spans="1:6" ht="12.75" hidden="1" customHeight="1" x14ac:dyDescent="0.2"/>
    <row r="60" spans="1:6" hidden="1" x14ac:dyDescent="0.2">
      <c r="A60" s="17"/>
      <c r="B60" s="17"/>
      <c r="C60" s="17"/>
      <c r="D60" s="17"/>
      <c r="E60" s="17"/>
    </row>
    <row r="61" spans="1:6" hidden="1" x14ac:dyDescent="0.2">
      <c r="A61" s="17"/>
      <c r="B61" s="17"/>
      <c r="C61" s="17"/>
      <c r="D61" s="17"/>
      <c r="E61" s="17"/>
    </row>
    <row r="62" spans="1:6" hidden="1" x14ac:dyDescent="0.2">
      <c r="A62" s="17"/>
      <c r="B62" s="17"/>
      <c r="C62" s="17"/>
      <c r="D62" s="17"/>
      <c r="E62" s="17"/>
    </row>
    <row r="63" spans="1:6" hidden="1" x14ac:dyDescent="0.2">
      <c r="A63" s="17"/>
      <c r="B63" s="17"/>
      <c r="C63" s="17"/>
      <c r="D63" s="17"/>
      <c r="E63" s="17"/>
    </row>
    <row r="64" spans="1:6" hidden="1" x14ac:dyDescent="0.2">
      <c r="A64" s="17"/>
      <c r="B64" s="17"/>
      <c r="C64" s="17"/>
      <c r="D64" s="17"/>
      <c r="E64" s="17"/>
    </row>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sheetData>
  <sheetProtection algorithmName="SHA-512" hashValue="WkXhyvexvuCBeIHtvPn0d4DU2K/9SWuW8pemcuZHxxjK3ZuYxpfilRReTuoloJSjve8VPFEU8/L1dpYr9mkfWA==" saltValue="chX+/dxbPz815X4Ps6LPcw==" spinCount="100000" sheet="1" objects="1" scenarios="1" selectLockedCells="1" selectUnlockedCells="1"/>
  <mergeCells count="10">
    <mergeCell ref="D50:E5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A4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4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B28:B49 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pageSetUpPr fitToPage="1"/>
  </sheetPr>
  <dimension ref="A1:J48"/>
  <sheetViews>
    <sheetView tabSelected="1" zoomScaleNormal="100" workbookViewId="0">
      <selection activeCell="D22" sqref="D22"/>
    </sheetView>
  </sheetViews>
  <sheetFormatPr defaultColWidth="0" defaultRowHeight="12.75" zeroHeight="1" x14ac:dyDescent="0.2"/>
  <cols>
    <col min="1" max="1" width="35.7109375" customWidth="1"/>
    <col min="2" max="2" width="47.71093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8" t="s">
        <v>104</v>
      </c>
      <c r="B1" s="138"/>
      <c r="C1" s="138"/>
      <c r="D1" s="138"/>
      <c r="E1" s="138"/>
      <c r="F1" s="138"/>
    </row>
    <row r="2" spans="1:6" ht="21" customHeight="1" x14ac:dyDescent="0.2">
      <c r="A2" s="3" t="s">
        <v>3</v>
      </c>
      <c r="B2" s="141" t="str">
        <f>'Summary and sign-off'!B2:F2</f>
        <v>Electricity Authority</v>
      </c>
      <c r="C2" s="141"/>
      <c r="D2" s="141"/>
      <c r="E2" s="141"/>
      <c r="F2" s="141"/>
    </row>
    <row r="3" spans="1:6" ht="21" customHeight="1" x14ac:dyDescent="0.2">
      <c r="A3" s="3" t="s">
        <v>61</v>
      </c>
      <c r="B3" s="141" t="str">
        <f>'Summary and sign-off'!B3:F3</f>
        <v>Sarah Gillies</v>
      </c>
      <c r="C3" s="141"/>
      <c r="D3" s="141"/>
      <c r="E3" s="141"/>
      <c r="F3" s="141"/>
    </row>
    <row r="4" spans="1:6" ht="21" customHeight="1" x14ac:dyDescent="0.2">
      <c r="A4" s="3" t="s">
        <v>62</v>
      </c>
      <c r="B4" s="141">
        <f>'Summary and sign-off'!B4:F4</f>
        <v>44927</v>
      </c>
      <c r="C4" s="141"/>
      <c r="D4" s="141"/>
      <c r="E4" s="141"/>
      <c r="F4" s="141"/>
    </row>
    <row r="5" spans="1:6" ht="21" customHeight="1" x14ac:dyDescent="0.2">
      <c r="A5" s="3" t="s">
        <v>63</v>
      </c>
      <c r="B5" s="141">
        <f>'Summary and sign-off'!B5:F5</f>
        <v>45107</v>
      </c>
      <c r="C5" s="141"/>
      <c r="D5" s="141"/>
      <c r="E5" s="141"/>
      <c r="F5" s="141"/>
    </row>
    <row r="6" spans="1:6" ht="21" customHeight="1" x14ac:dyDescent="0.2">
      <c r="A6" s="3" t="s">
        <v>105</v>
      </c>
      <c r="B6" s="136" t="s">
        <v>32</v>
      </c>
      <c r="C6" s="136"/>
      <c r="D6" s="136"/>
      <c r="E6" s="136"/>
      <c r="F6" s="136"/>
    </row>
    <row r="7" spans="1:6" ht="21" customHeight="1" x14ac:dyDescent="0.2">
      <c r="A7" s="3" t="s">
        <v>7</v>
      </c>
      <c r="B7" s="136" t="s">
        <v>34</v>
      </c>
      <c r="C7" s="136"/>
      <c r="D7" s="136"/>
      <c r="E7" s="136"/>
      <c r="F7" s="136"/>
    </row>
    <row r="8" spans="1:6" ht="36" customHeight="1" x14ac:dyDescent="0.2">
      <c r="A8" s="145" t="s">
        <v>106</v>
      </c>
      <c r="B8" s="145"/>
      <c r="C8" s="145"/>
      <c r="D8" s="145"/>
      <c r="E8" s="145"/>
      <c r="F8" s="145"/>
    </row>
    <row r="9" spans="1:6" ht="36" customHeight="1" x14ac:dyDescent="0.2">
      <c r="A9" s="153" t="s">
        <v>107</v>
      </c>
      <c r="B9" s="154"/>
      <c r="C9" s="154"/>
      <c r="D9" s="154"/>
      <c r="E9" s="154"/>
      <c r="F9" s="154"/>
    </row>
    <row r="10" spans="1:6" ht="39" customHeight="1" x14ac:dyDescent="0.2">
      <c r="A10" s="24" t="s">
        <v>68</v>
      </c>
      <c r="B10" s="95" t="s">
        <v>108</v>
      </c>
      <c r="C10" s="95" t="s">
        <v>109</v>
      </c>
      <c r="D10" s="95" t="s">
        <v>110</v>
      </c>
      <c r="E10" s="95" t="s">
        <v>111</v>
      </c>
      <c r="F10" s="95" t="s">
        <v>112</v>
      </c>
    </row>
    <row r="11" spans="1:6" s="2" customFormat="1" hidden="1" x14ac:dyDescent="0.2">
      <c r="A11" s="78"/>
      <c r="B11" s="83"/>
      <c r="C11" s="85"/>
      <c r="D11" s="83"/>
      <c r="E11" s="86"/>
      <c r="F11" s="84"/>
    </row>
    <row r="12" spans="1:6" s="2" customFormat="1" x14ac:dyDescent="0.2">
      <c r="A12" s="100"/>
      <c r="B12" s="107"/>
      <c r="C12" s="108"/>
      <c r="D12" s="107"/>
      <c r="E12" s="109"/>
      <c r="F12" s="110"/>
    </row>
    <row r="13" spans="1:6" s="2" customFormat="1" x14ac:dyDescent="0.2">
      <c r="A13" s="100">
        <v>44909</v>
      </c>
      <c r="B13" s="107" t="s">
        <v>205</v>
      </c>
      <c r="C13" s="108" t="s">
        <v>47</v>
      </c>
      <c r="D13" s="107" t="s">
        <v>206</v>
      </c>
      <c r="E13" s="109">
        <v>30</v>
      </c>
      <c r="F13" s="110" t="s">
        <v>207</v>
      </c>
    </row>
    <row r="14" spans="1:6" s="2" customFormat="1" x14ac:dyDescent="0.2">
      <c r="A14" s="100">
        <v>44917</v>
      </c>
      <c r="B14" s="107" t="s">
        <v>211</v>
      </c>
      <c r="C14" s="108" t="s">
        <v>47</v>
      </c>
      <c r="D14" s="107" t="s">
        <v>208</v>
      </c>
      <c r="E14" s="109">
        <v>35</v>
      </c>
      <c r="F14" s="110" t="s">
        <v>209</v>
      </c>
    </row>
    <row r="15" spans="1:6" s="2" customFormat="1" ht="12.75" customHeight="1" x14ac:dyDescent="0.2">
      <c r="A15" s="100">
        <v>44937</v>
      </c>
      <c r="B15" s="107" t="s">
        <v>210</v>
      </c>
      <c r="C15" s="108" t="s">
        <v>47</v>
      </c>
      <c r="D15" s="107" t="s">
        <v>192</v>
      </c>
      <c r="E15" s="109" t="s">
        <v>43</v>
      </c>
      <c r="F15" s="110"/>
    </row>
    <row r="16" spans="1:6" s="2" customFormat="1" ht="12.75" customHeight="1" x14ac:dyDescent="0.2">
      <c r="A16" s="100">
        <v>44937</v>
      </c>
      <c r="B16" s="107" t="s">
        <v>196</v>
      </c>
      <c r="C16" s="108" t="s">
        <v>47</v>
      </c>
      <c r="D16" s="107" t="s">
        <v>192</v>
      </c>
      <c r="E16" s="109" t="s">
        <v>43</v>
      </c>
      <c r="F16" s="110"/>
    </row>
    <row r="17" spans="1:7" s="2" customFormat="1" ht="12.75" customHeight="1" x14ac:dyDescent="0.2">
      <c r="A17" s="100">
        <v>45054</v>
      </c>
      <c r="B17" s="107" t="s">
        <v>196</v>
      </c>
      <c r="C17" s="108" t="s">
        <v>47</v>
      </c>
      <c r="D17" s="107" t="s">
        <v>192</v>
      </c>
      <c r="E17" s="109" t="s">
        <v>43</v>
      </c>
      <c r="F17" s="110"/>
    </row>
    <row r="18" spans="1:7" s="2" customFormat="1" ht="12.75" customHeight="1" x14ac:dyDescent="0.2">
      <c r="A18" s="100">
        <v>45057</v>
      </c>
      <c r="B18" s="107" t="s">
        <v>194</v>
      </c>
      <c r="C18" s="108" t="s">
        <v>47</v>
      </c>
      <c r="D18" s="107" t="s">
        <v>193</v>
      </c>
      <c r="E18" s="109" t="s">
        <v>42</v>
      </c>
      <c r="F18" s="110"/>
    </row>
    <row r="19" spans="1:7" s="2" customFormat="1" ht="12.75" customHeight="1" x14ac:dyDescent="0.2">
      <c r="A19" s="100">
        <v>45077</v>
      </c>
      <c r="B19" s="107" t="s">
        <v>196</v>
      </c>
      <c r="C19" s="108" t="s">
        <v>47</v>
      </c>
      <c r="D19" s="107" t="s">
        <v>192</v>
      </c>
      <c r="E19" s="109" t="s">
        <v>43</v>
      </c>
      <c r="F19" s="110"/>
    </row>
    <row r="20" spans="1:7" s="2" customFormat="1" x14ac:dyDescent="0.2">
      <c r="A20" s="100"/>
      <c r="B20" s="107"/>
      <c r="C20" s="108"/>
      <c r="D20" s="107"/>
      <c r="E20" s="109"/>
      <c r="F20" s="110"/>
    </row>
    <row r="21" spans="1:7" s="2" customFormat="1" hidden="1" x14ac:dyDescent="0.2">
      <c r="A21" s="78"/>
      <c r="B21" s="83"/>
      <c r="C21" s="85"/>
      <c r="D21" s="83"/>
      <c r="E21" s="86"/>
      <c r="F21" s="84"/>
    </row>
    <row r="22" spans="1:7" ht="34.5" customHeight="1" x14ac:dyDescent="0.2">
      <c r="A22" s="96" t="s">
        <v>113</v>
      </c>
      <c r="B22" s="97" t="s">
        <v>114</v>
      </c>
      <c r="C22" s="98">
        <f>C23+C24</f>
        <v>7</v>
      </c>
      <c r="D22" s="99" t="str">
        <f>IF(SUBTOTAL(3,C11:C21)=SUBTOTAL(103,C11:C21),'Summary and sign-off'!$A$48,'Summary and sign-off'!$A$49)</f>
        <v>Check - there are no hidden rows with data</v>
      </c>
      <c r="E22" s="142" t="str">
        <f>IF('Summary and sign-off'!F60='Summary and sign-off'!F54,'Summary and sign-off'!A52,'Summary and sign-off'!A50)</f>
        <v>Check - each entry provides sufficient information</v>
      </c>
      <c r="F22" s="142"/>
      <c r="G22" s="2"/>
    </row>
    <row r="23" spans="1:7" ht="25.5" customHeight="1" x14ac:dyDescent="0.25">
      <c r="A23" s="40"/>
      <c r="B23" s="41" t="s">
        <v>47</v>
      </c>
      <c r="C23" s="42">
        <f>COUNTIF(C11:C21,'Summary and sign-off'!A45)</f>
        <v>7</v>
      </c>
      <c r="D23" s="14"/>
      <c r="E23" s="15"/>
      <c r="F23" s="16"/>
    </row>
    <row r="24" spans="1:7" ht="25.5" customHeight="1" x14ac:dyDescent="0.25">
      <c r="A24" s="40"/>
      <c r="B24" s="41" t="s">
        <v>48</v>
      </c>
      <c r="C24" s="42">
        <f>COUNTIF(C11:C21,'Summary and sign-off'!A46)</f>
        <v>0</v>
      </c>
      <c r="D24" s="14"/>
      <c r="E24" s="15"/>
      <c r="F24" s="16"/>
    </row>
    <row r="25" spans="1:7" x14ac:dyDescent="0.2">
      <c r="A25" s="17"/>
      <c r="B25" s="18"/>
      <c r="C25" s="17"/>
      <c r="D25" s="19"/>
      <c r="E25" s="19"/>
      <c r="F25" s="17"/>
    </row>
    <row r="26" spans="1:7" x14ac:dyDescent="0.2">
      <c r="A26" s="18" t="s">
        <v>103</v>
      </c>
      <c r="B26" s="18"/>
      <c r="C26" s="18"/>
      <c r="D26" s="18"/>
      <c r="E26" s="18"/>
      <c r="F26" s="18"/>
    </row>
    <row r="27" spans="1:7" ht="12.6" customHeight="1" x14ac:dyDescent="0.2">
      <c r="A27" s="20" t="s">
        <v>82</v>
      </c>
      <c r="B27" s="17"/>
      <c r="C27" s="17"/>
      <c r="D27" s="17"/>
      <c r="E27" s="17"/>
    </row>
    <row r="28" spans="1:7" x14ac:dyDescent="0.2">
      <c r="A28" s="20" t="s">
        <v>30</v>
      </c>
      <c r="B28" s="19"/>
      <c r="C28" s="17"/>
      <c r="D28" s="17"/>
      <c r="E28" s="17"/>
      <c r="F28" s="17"/>
    </row>
    <row r="29" spans="1:7" x14ac:dyDescent="0.2">
      <c r="A29" s="20" t="s">
        <v>115</v>
      </c>
      <c r="B29" s="21"/>
      <c r="C29" s="21"/>
      <c r="D29" s="21"/>
      <c r="E29" s="21"/>
      <c r="F29" s="21"/>
    </row>
    <row r="30" spans="1:7" ht="12.75" customHeight="1" x14ac:dyDescent="0.2">
      <c r="A30" s="20" t="s">
        <v>116</v>
      </c>
      <c r="B30" s="17"/>
      <c r="C30" s="17"/>
      <c r="D30" s="17"/>
      <c r="E30" s="17"/>
      <c r="F30" s="17"/>
    </row>
    <row r="31" spans="1:7" ht="12.95" customHeight="1" x14ac:dyDescent="0.2">
      <c r="A31" s="20" t="s">
        <v>117</v>
      </c>
      <c r="B31" s="17"/>
      <c r="C31" s="17"/>
      <c r="D31" s="17"/>
      <c r="E31" s="17"/>
      <c r="F31" s="17"/>
    </row>
    <row r="32" spans="1:7" x14ac:dyDescent="0.2">
      <c r="A32" s="20" t="s">
        <v>118</v>
      </c>
      <c r="C32" s="17"/>
      <c r="D32" s="17"/>
      <c r="E32" s="17"/>
      <c r="F32" s="17"/>
    </row>
    <row r="33" spans="1:6" ht="12.75" customHeight="1" x14ac:dyDescent="0.2">
      <c r="A33" s="20" t="s">
        <v>97</v>
      </c>
      <c r="B33" s="20"/>
      <c r="C33" s="22"/>
      <c r="D33" s="22"/>
      <c r="E33" s="22"/>
      <c r="F33" s="22"/>
    </row>
    <row r="34" spans="1:6" ht="12.75" customHeight="1" x14ac:dyDescent="0.2">
      <c r="A34" s="20"/>
      <c r="B34" s="20"/>
      <c r="C34" s="22"/>
      <c r="D34" s="22"/>
      <c r="E34" s="22"/>
      <c r="F34" s="22"/>
    </row>
    <row r="35" spans="1:6" ht="12.75" hidden="1" customHeight="1" x14ac:dyDescent="0.2">
      <c r="A35" s="20"/>
      <c r="B35" s="20"/>
      <c r="C35" s="22"/>
      <c r="D35" s="22"/>
      <c r="E35" s="22"/>
      <c r="F35" s="22"/>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3" spans="1:6" x14ac:dyDescent="0.2"/>
    <row r="44" spans="1:6" x14ac:dyDescent="0.2"/>
    <row r="45" spans="1:6" x14ac:dyDescent="0.2"/>
    <row r="46" spans="1:6" x14ac:dyDescent="0.2"/>
    <row r="47" spans="1:6" x14ac:dyDescent="0.2"/>
    <row r="48" spans="1:6" x14ac:dyDescent="0.2"/>
  </sheetData>
  <sheetProtection algorithmName="SHA-512" hashValue="DJQNOVWUrlKXR/VN2wwK377jLrJIc6Fix+xuPv626toR6/CKuHI9GzfINDU/tqXPC9zRDi8C+zY0rREIucOV/g==" saltValue="GJLMY0sEr94lhLaZkydHrQ==" spinCount="100000" sheet="1" objects="1" scenarios="1" selectLockedCells="1" selectUnlockedCells="1"/>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A15:A16 A17 A18 A19 A2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C11:C21</xm:sqref>
        </x14:dataValidation>
        <x14:dataValidation type="list" errorStyle="information" operator="greaterThan" allowBlank="1" showInputMessage="1" prompt="Provide specific $ value if possible" xr:uid="{00000000-0002-0000-0500-000003000000}">
          <x14:formula1>
            <xm:f>'Summary and sign-off'!$A$39:$A$44</xm:f>
          </x14:formula1>
          <xm:sqref>E11:E21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Kathryn Chin</cp:lastModifiedBy>
  <cp:revision/>
  <cp:lastPrinted>2023-02-27T22:09:59Z</cp:lastPrinted>
  <dcterms:created xsi:type="dcterms:W3CDTF">2010-10-17T20:59:02Z</dcterms:created>
  <dcterms:modified xsi:type="dcterms:W3CDTF">2023-07-30T02:50:49Z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