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PearsonLo\Desktop\"/>
    </mc:Choice>
  </mc:AlternateContent>
  <xr:revisionPtr revIDLastSave="0" documentId="8_{DA2CA6E3-66F5-4C9D-BC0C-AAC4A2CC4766}" xr6:coauthVersionLast="47" xr6:coauthVersionMax="47" xr10:uidLastSave="{00000000-0000-0000-0000-000000000000}"/>
  <bookViews>
    <workbookView xWindow="-120" yWindow="-120" windowWidth="29040" windowHeight="15990" tabRatio="699"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expenses'!$A$1:$E$60</definedName>
    <definedName name="_xlnm.Print_Area" localSheetId="4">'Gifts and benefits'!$A$1:$F$23</definedName>
    <definedName name="_xlnm.Print_Area" localSheetId="2">Hospitality!$A$1:$E$25</definedName>
    <definedName name="_xlnm.Print_Area" localSheetId="0">'Summary and sign-off'!$A$1:$F$17</definedName>
    <definedName name="_xlnm.Print_Area" localSheetId="1">Travel!$A$1:$E$78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4" l="1"/>
  <c r="B29" i="3"/>
  <c r="B49" i="1"/>
  <c r="B42" i="1"/>
  <c r="B20" i="1"/>
  <c r="B19" i="1"/>
  <c r="B18" i="1"/>
  <c r="B15" i="1"/>
  <c r="B46" i="1" l="1"/>
  <c r="B45" i="1"/>
  <c r="B43" i="1"/>
  <c r="B26" i="1" l="1"/>
  <c r="B6" i="13" l="1"/>
  <c r="E60" i="13"/>
  <c r="C60" i="13"/>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F11" i="13"/>
  <c r="F13" i="13" l="1"/>
  <c r="B76" i="1"/>
  <c r="B17" i="13" s="1"/>
  <c r="B62" i="1"/>
  <c r="B31" i="1"/>
  <c r="B15" i="13" s="1"/>
  <c r="B16" i="13" l="1"/>
  <c r="B60" i="3"/>
  <c r="B13" i="13" s="1"/>
  <c r="B25" i="2"/>
  <c r="B12" i="13" s="1"/>
  <c r="B11" i="13" l="1"/>
  <c r="B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Kathryn Chin</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C51" authorId="1" shapeId="0" xr:uid="{47E59BA0-3761-4DEF-B7F1-D6F49FE2C436}">
      <text>
        <r>
          <rPr>
            <b/>
            <sz val="9"/>
            <color indexed="81"/>
            <rFont val="Tahoma"/>
            <family val="2"/>
          </rPr>
          <t>Kathryn Chin:</t>
        </r>
        <r>
          <rPr>
            <sz val="9"/>
            <color indexed="81"/>
            <rFont val="Tahoma"/>
            <family val="2"/>
          </rPr>
          <t xml:space="preserve">
Unsure if taxis were taken as have not received October Corporate Cabs invoice.
No accommodation as day trip</t>
        </r>
      </text>
    </comment>
    <comment ref="C55" authorId="1" shapeId="0" xr:uid="{B2E0F497-1B95-4224-B11F-CEF85DF9B239}">
      <text>
        <r>
          <rPr>
            <b/>
            <sz val="9"/>
            <color indexed="81"/>
            <rFont val="Tahoma"/>
            <family val="2"/>
          </rPr>
          <t>Kathryn Chin:</t>
        </r>
        <r>
          <rPr>
            <sz val="9"/>
            <color indexed="81"/>
            <rFont val="Tahoma"/>
            <family val="2"/>
          </rPr>
          <t xml:space="preserve">
Unsure if taxis were taken as have not received October Corporate Cabs invoice.
No accommodation as day trip</t>
        </r>
      </text>
    </comment>
    <comment ref="A6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<sst xmlns="http://schemas.openxmlformats.org/spreadsheetml/2006/main" count="423" uniqueCount="209">
  <si>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</si>
  <si>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</si>
  <si>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</si>
  <si>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</si>
  <si>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</si>
  <si>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</si>
  <si>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</si>
  <si>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</si>
  <si>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</si>
  <si>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</si>
  <si>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</si>
  <si>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</si>
  <si>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</si>
  <si>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</si>
  <si>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</si>
  <si>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</si>
  <si>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</si>
  <si>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</si>
  <si>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</si>
  <si>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</si>
  <si>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</si>
  <si>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</si>
  <si>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</si>
  <si>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</si>
  <si>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</si>
  <si>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</si>
  <si>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</si>
  <si>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</si>
  <si>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</si>
  <si>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</si>
  <si>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</si>
  <si>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</si>
  <si>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</si>
  <si>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</si>
  <si>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</si>
  <si>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</si>
  <si>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</si>
  <si>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</si>
  <si>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</si>
  <si>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</si>
  <si>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</si>
  <si>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</si>
  <si>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</si>
  <si>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</si>
  <si>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</si>
  <si>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</si>
  <si>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</si>
  <si>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</si>
  <si>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</si>
  <si>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</si>
  <si>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</si>
  <si>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</si>
  <si>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</si>
  <si>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</si>
  <si>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</si>
  <si>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</si>
  <si>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</si>
  <si>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</si>
  <si>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</si>
  <si>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</si>
  <si>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</si>
  <si>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</si>
  <si>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</si>
  <si>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</si>
  <si>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</si>
  <si>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</si>
  <si>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</si>
  <si>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</si>
  <si>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</si>
  <si>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</si>
  <si>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</si>
  <si>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</si>
  <si>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</si>
  <si>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</si>
  <si>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</si>
  <si>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</si>
  <si>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</si>
  <si>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</si>
  <si>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</si>
  <si>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</si>
  <si>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</si>
  <si>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</si>
  <si>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</si>
  <si>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</si>
  <si>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</si>
  <si>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</si>
  <si>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</si>
  <si>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</si>
  <si>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</si>
  <si>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</si>
  <si>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</si>
  <si>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</si>
  <si>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</si>
  <si>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</si>
  <si>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</si>
  <si>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</si>
  <si>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</si>
  <si>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</si>
  <si>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</si>
  <si>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</si>
  <si>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</si>
  <si>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</si>
  <si>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</si>
  <si>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</si>
  <si>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</si>
  <si>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</si>
  <si>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</si>
  <si>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</si>
  <si>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</si>
  <si>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</si>
  <si>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</si>
  <si>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</si>
  <si>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</si>
  <si>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</si>
  <si>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</si>
  <si>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</si>
  <si>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</si>
  <si>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</si>
  <si>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</si>
  <si>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</si>
  <si>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Wellington</t>
  </si>
  <si>
    <t>N/A</t>
  </si>
  <si>
    <t>Car park</t>
  </si>
  <si>
    <t>Monthly mobile phone charges</t>
  </si>
  <si>
    <t>Phone</t>
  </si>
  <si>
    <t>Sarah Gillies</t>
  </si>
  <si>
    <t>Board Chair, Anna Kominik</t>
  </si>
  <si>
    <t>Training and development</t>
  </si>
  <si>
    <t>No hospitality was provided in the period.</t>
  </si>
  <si>
    <t>Car park rental</t>
  </si>
  <si>
    <t>Leadership sessions</t>
  </si>
  <si>
    <t>Taxi fares</t>
  </si>
  <si>
    <t>Melbourne</t>
  </si>
  <si>
    <t>Travel administrative fees</t>
  </si>
  <si>
    <t>Taxi fare</t>
  </si>
  <si>
    <t xml:space="preserve">Accepted </t>
  </si>
  <si>
    <t>Bottle of wine from Askerne Winery - Dr John Cab Sauv Malbec - participation in stakeholder perception survey</t>
  </si>
  <si>
    <t>Powerco Limited</t>
  </si>
  <si>
    <t xml:space="preserve">The University of Auckland - Business School Energy Centre </t>
  </si>
  <si>
    <t>Sydney</t>
  </si>
  <si>
    <t>Accommodation (Sydney)</t>
  </si>
  <si>
    <t>Meeting with Minister post Board Meeting</t>
  </si>
  <si>
    <t>Wellington airport parking</t>
  </si>
  <si>
    <t>Car park, new rate and adjustment for shortfall</t>
  </si>
  <si>
    <t>11 - 14 June 2024</t>
  </si>
  <si>
    <t>Attendance at Australian Energy Week Conference</t>
  </si>
  <si>
    <t>Board Meeting with the Northern Energy Group</t>
  </si>
  <si>
    <t>Meals</t>
  </si>
  <si>
    <t>Flights (return)</t>
  </si>
  <si>
    <t>Visit to Nau Mai Ra, electricity supplier in Hamilton</t>
  </si>
  <si>
    <t>Wellington / Hamilton</t>
  </si>
  <si>
    <t>Wellington / Melbourne</t>
  </si>
  <si>
    <t>Attendance at Breakfast with the Minister (hosted by Energy Resources Aotearoa)</t>
  </si>
  <si>
    <t>Attendance at Utility Regulators Forum in Perth and stakeholder visits in Sydney</t>
  </si>
  <si>
    <t>Preparation for presentations as Chief Executive</t>
  </si>
  <si>
    <t>1 - 30 June 2024</t>
  </si>
  <si>
    <t>Organisation and business training</t>
  </si>
  <si>
    <t>Received via post and subsequently not consumed</t>
  </si>
  <si>
    <t>Gift offered and accepted in June 2024, occurs in August 2024.</t>
  </si>
  <si>
    <t>19 - 21 June 2023</t>
  </si>
  <si>
    <t>Attendance at Electricity Authority Board Meeting and Stakeholder Engagements</t>
  </si>
  <si>
    <t>Travel administrative fee</t>
  </si>
  <si>
    <t>Auckland</t>
  </si>
  <si>
    <t>Flights (additional cost, mainly reported last period)</t>
  </si>
  <si>
    <t>Attendance at Energy Excellence Awards</t>
  </si>
  <si>
    <t>Flights</t>
  </si>
  <si>
    <t>Christchurch</t>
  </si>
  <si>
    <t>Accommodation</t>
  </si>
  <si>
    <t>Attendance at Huntly site visits (hosted by Genesis)</t>
  </si>
  <si>
    <t>Flights, noting paid in September ahead of travel date</t>
  </si>
  <si>
    <t>Attendance at Electricity Networks Aotearoa (ENA) Annual General Meeting</t>
  </si>
  <si>
    <t>Institute of Directors (IoD) membership</t>
  </si>
  <si>
    <t>Membership</t>
  </si>
  <si>
    <t>New Zealand Law Society (NZLS) membership</t>
  </si>
  <si>
    <t>Presented at the 2023 Summit, In recognition, NZWEA made a donation to charity on Sarah's behalf</t>
  </si>
  <si>
    <t>New Zealand Wind Energy Association</t>
  </si>
  <si>
    <t>Attendance at Utility Regulators Forum</t>
  </si>
  <si>
    <t>Perth</t>
  </si>
  <si>
    <t>Accommodation (Perth)</t>
  </si>
  <si>
    <t>Accommodation (Melbourne, on retun to Wellington)</t>
  </si>
  <si>
    <t>Sydney and Perth</t>
  </si>
  <si>
    <t>Flights (via Sydney and Melbourne)</t>
  </si>
  <si>
    <t>Meal</t>
  </si>
  <si>
    <t xml:space="preserve">Sydney </t>
  </si>
  <si>
    <t>Travel administrative fee (additional cost, mainly reported in last period)</t>
  </si>
  <si>
    <t>Attendance at Huntly site visits in Hamilton (hosted by Genesis)</t>
  </si>
  <si>
    <t>Taxi fare (additional cost, flights reported last period)</t>
  </si>
  <si>
    <t>Attendance at Electricity Networks Aotearoa in Christchurch (ENA) Annual General Meeting</t>
  </si>
  <si>
    <t>Flights (additional cost, mainly reported in last period)</t>
  </si>
  <si>
    <t>Phone (additional cost, mainly reported last period)</t>
  </si>
  <si>
    <t>Invitation from Electricity Enginerring Association (EEA) President Josie Boyd to attend an end of year dinner and Korero</t>
  </si>
  <si>
    <t>Electricity Enginerring Association (EEA)</t>
  </si>
  <si>
    <t>Food gift box (x3 jars of relish and a box of crackers)</t>
  </si>
  <si>
    <t>Updraft</t>
  </si>
  <si>
    <t xml:space="preserve">National Institute of Water and Atmospheric (NIWA) 2024 Calendar </t>
  </si>
  <si>
    <t>National Institute of Water and Atmospheric</t>
  </si>
  <si>
    <t>March 2024</t>
  </si>
  <si>
    <t>April 2024</t>
  </si>
  <si>
    <t>May 2024</t>
  </si>
  <si>
    <t>June 2024</t>
  </si>
  <si>
    <t>Invitation from The University of Auckland - Business School Energy Centre to participate at the Energy Matters Event (14 - 15 August 2024). The University offered to pay for flights and accommodation whilst attending the event.</t>
  </si>
  <si>
    <t>Business engagement, attendance as a representative of the Electricity Authority</t>
  </si>
  <si>
    <t xml:space="preserve">Attendance at Australian Energy Week Conference - 4 Day Full Coference Event Package. This included a Pre-Conference Masterclass session for the Australian Energy Industry Bootcamp and registration to the Future Retail Stream. </t>
  </si>
  <si>
    <t>Business conference, attendance as a representative of the Electricity Authority</t>
  </si>
  <si>
    <t>August 2023</t>
  </si>
  <si>
    <t>September 2023</t>
  </si>
  <si>
    <t>October 2023</t>
  </si>
  <si>
    <t>December 2023</t>
  </si>
  <si>
    <t>Electricity Authority Te Mana Hiko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</si>
</sst>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00_);[Red]\(&quot;$&quot;#,##0.00\)"/>
    <numFmt numFmtId="167" formatCode="&quot;$&quot;#,##0.00"/>
    <numFmt numFmtId="168" formatCode="[$-1409]d\ mmmm\ yyyy;@"/>
  </numFmts>
  <fonts count="3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1"/>
      <name val="Calibri"/>
      <family val="2"/>
      <scheme val="minor"/>
    </font>
    <font>
      <sz val="8"/>
      <name val="Arial"/>
      <family val="2"/>
    </font>
    <font>
      <b/>
      <sz val="9"/>
      <color indexed="81"/>
      <name val="Tahoma"/>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9">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3">
    <xf numFmtId="0" fontId="0" fillId="0" borderId="0"/>
    <xf numFmtId="164" fontId="24" fillId="0" borderId="0" applyFont="0" applyFill="0" applyBorder="0" applyAlignment="0" applyProtection="0"/>
    <xf numFmtId="0" fontId="5" fillId="0" borderId="0"/>
    <xf numFmtId="165" fontId="5" fillId="0" borderId="0" applyFont="0" applyFill="0" applyBorder="0" applyAlignment="0" applyProtection="0"/>
    <xf numFmtId="164" fontId="2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34" fillId="0" borderId="0"/>
    <xf numFmtId="0" fontId="3" fillId="0" borderId="0"/>
    <xf numFmtId="165" fontId="3" fillId="0" borderId="0" applyFont="0" applyFill="0" applyBorder="0" applyAlignment="0" applyProtection="0"/>
    <xf numFmtId="164" fontId="24"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24" fillId="0" borderId="0" applyFont="0" applyFill="0" applyBorder="0" applyAlignment="0" applyProtection="0"/>
    <xf numFmtId="0" fontId="2" fillId="0" borderId="0"/>
    <xf numFmtId="165" fontId="2" fillId="0" borderId="0" applyFont="0" applyFill="0" applyBorder="0" applyAlignment="0" applyProtection="0"/>
    <xf numFmtId="164" fontId="24"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4" fillId="0" borderId="0" applyFont="0" applyFill="0" applyBorder="0" applyAlignment="0" applyProtection="0"/>
    <xf numFmtId="0" fontId="1" fillId="0" borderId="0"/>
    <xf numFmtId="165" fontId="1" fillId="0" borderId="0" applyFont="0" applyFill="0" applyBorder="0" applyAlignment="0" applyProtection="0"/>
    <xf numFmtId="164" fontId="2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4" fontId="2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24" fillId="0" borderId="0" applyFont="0" applyFill="0" applyBorder="0" applyAlignment="0" applyProtection="0"/>
    <xf numFmtId="0" fontId="1" fillId="0" borderId="0"/>
    <xf numFmtId="165" fontId="1" fillId="0" borderId="0" applyFont="0" applyFill="0" applyBorder="0" applyAlignment="0" applyProtection="0"/>
    <xf numFmtId="164" fontId="24"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24" fillId="0" borderId="0" applyFont="0" applyFill="0" applyBorder="0" applyAlignment="0" applyProtection="0"/>
  </cellStyleXfs>
  <cellXfs count="135">
    <xf numFmtId="0" fontId="0" fillId="0" borderId="0" xfId="0"/>
    <xf numFmtId="0" fontId="0" fillId="0" borderId="0" xfId="0" applyAlignment="1" applyProtection="1">
      <alignment wrapText="1"/>
      <protection locked="0"/>
    </xf>
    <xf numFmtId="0" fontId="0" fillId="0" borderId="0" xfId="0" applyProtection="1">
      <protection locked="0"/>
    </xf>
    <xf numFmtId="0" fontId="19" fillId="2" borderId="0" xfId="0" applyFont="1" applyFill="1" applyAlignment="1">
      <alignment vertical="center" wrapText="1" readingOrder="1"/>
    </xf>
    <xf numFmtId="0" fontId="0" fillId="5" borderId="0" xfId="0" applyFill="1" applyAlignment="1">
      <alignment wrapText="1"/>
    </xf>
    <xf numFmtId="0" fontId="19" fillId="0" borderId="0" xfId="0" applyFont="1" applyAlignment="1">
      <alignment vertical="center" wrapText="1" readingOrder="1"/>
    </xf>
    <xf numFmtId="0" fontId="18" fillId="0" borderId="0" xfId="0" applyFont="1" applyAlignment="1">
      <alignment vertical="center" wrapText="1" readingOrder="1"/>
    </xf>
    <xf numFmtId="0" fontId="22" fillId="0" borderId="0" xfId="0" applyFont="1" applyAlignment="1">
      <alignment vertical="center" wrapText="1" readingOrder="1"/>
    </xf>
    <xf numFmtId="0" fontId="22" fillId="0" borderId="2" xfId="0" applyFont="1" applyBorder="1" applyAlignment="1">
      <alignment vertical="center" wrapText="1" readingOrder="1"/>
    </xf>
    <xf numFmtId="0" fontId="29" fillId="0" borderId="2" xfId="0" applyFont="1" applyBorder="1" applyAlignment="1">
      <alignment horizontal="left" vertical="center" wrapText="1" indent="2" readingOrder="1"/>
    </xf>
    <xf numFmtId="0" fontId="0" fillId="4" borderId="0" xfId="0" applyFill="1"/>
    <xf numFmtId="0" fontId="0" fillId="5" borderId="0" xfId="0" applyFill="1"/>
    <xf numFmtId="0" fontId="9" fillId="6" borderId="0" xfId="0" applyFont="1" applyFill="1"/>
    <xf numFmtId="0" fontId="9" fillId="6" borderId="0" xfId="0" applyFont="1" applyFill="1" applyAlignment="1">
      <alignment wrapText="1"/>
    </xf>
    <xf numFmtId="0" fontId="27" fillId="0" borderId="0" xfId="0" applyFont="1"/>
    <xf numFmtId="167" fontId="26" fillId="0" borderId="0" xfId="0" applyNumberFormat="1" applyFont="1" applyAlignment="1">
      <alignment vertical="center" wrapText="1"/>
    </xf>
    <xf numFmtId="0" fontId="20" fillId="0" borderId="0" xfId="0" applyFont="1" applyAlignment="1">
      <alignment horizontal="center" vertical="center" wrapText="1"/>
    </xf>
    <xf numFmtId="0" fontId="0" fillId="0" borderId="0" xfId="0" applyAlignment="1">
      <alignment wrapText="1"/>
    </xf>
    <xf numFmtId="0" fontId="9" fillId="0" borderId="0" xfId="0" applyFont="1" applyAlignment="1">
      <alignment wrapText="1"/>
    </xf>
    <xf numFmtId="0" fontId="6" fillId="0" borderId="0" xfId="0" applyFont="1" applyAlignment="1">
      <alignment wrapText="1"/>
    </xf>
    <xf numFmtId="0" fontId="0" fillId="0" borderId="0" xfId="0" applyAlignment="1">
      <alignment vertical="center"/>
    </xf>
    <xf numFmtId="0" fontId="9" fillId="0" borderId="0" xfId="0" applyFont="1"/>
    <xf numFmtId="0" fontId="0" fillId="0" borderId="0" xfId="0" applyAlignment="1">
      <alignment horizontal="justify" vertical="center"/>
    </xf>
    <xf numFmtId="0" fontId="15" fillId="0" borderId="0" xfId="0" applyFont="1" applyAlignment="1">
      <alignment vertical="center" wrapText="1" readingOrder="1"/>
    </xf>
    <xf numFmtId="0" fontId="21"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8" fillId="0" borderId="0" xfId="0" applyFont="1" applyAlignment="1">
      <alignment wrapText="1"/>
    </xf>
    <xf numFmtId="0" fontId="0" fillId="0" borderId="0" xfId="0" applyAlignment="1">
      <alignment vertical="center" wrapText="1"/>
    </xf>
    <xf numFmtId="0" fontId="7" fillId="0" borderId="0" xfId="0" applyFont="1" applyAlignment="1">
      <alignment wrapText="1"/>
    </xf>
    <xf numFmtId="0" fontId="6" fillId="0" borderId="0" xfId="0" applyFont="1" applyAlignment="1">
      <alignment vertical="center" wrapText="1"/>
    </xf>
    <xf numFmtId="0" fontId="20" fillId="3" borderId="0" xfId="0" applyFont="1" applyFill="1" applyAlignment="1">
      <alignment vertical="center" wrapText="1" readingOrder="1"/>
    </xf>
    <xf numFmtId="0" fontId="17" fillId="3" borderId="0" xfId="0" applyFont="1" applyFill="1"/>
    <xf numFmtId="1" fontId="22" fillId="0" borderId="4" xfId="0" applyNumberFormat="1" applyFont="1" applyBorder="1" applyAlignment="1">
      <alignment horizontal="center" vertical="center" wrapText="1"/>
    </xf>
    <xf numFmtId="0" fontId="16" fillId="0" borderId="0" xfId="0" applyFont="1" applyAlignment="1">
      <alignment vertical="center"/>
    </xf>
    <xf numFmtId="1" fontId="18" fillId="0" borderId="0" xfId="0" applyNumberFormat="1" applyFont="1" applyAlignment="1">
      <alignment horizontal="center" vertical="center" wrapText="1"/>
    </xf>
    <xf numFmtId="164" fontId="18" fillId="0" borderId="0" xfId="1" applyFont="1" applyFill="1" applyBorder="1" applyAlignment="1" applyProtection="1">
      <alignment vertical="center" wrapText="1" readingOrder="1"/>
    </xf>
    <xf numFmtId="0" fontId="16" fillId="0" borderId="0" xfId="0" applyFont="1" applyAlignment="1">
      <alignment vertical="center" wrapText="1"/>
    </xf>
    <xf numFmtId="0" fontId="0" fillId="5" borderId="0" xfId="0" applyFill="1" applyAlignment="1">
      <alignment horizontal="left" vertical="top"/>
    </xf>
    <xf numFmtId="0" fontId="20" fillId="3" borderId="0" xfId="0" applyFont="1" applyFill="1" applyAlignment="1">
      <alignment vertical="center" readingOrder="1"/>
    </xf>
    <xf numFmtId="0" fontId="31" fillId="0" borderId="0" xfId="0" applyFont="1"/>
    <xf numFmtId="167" fontId="20" fillId="8" borderId="0" xfId="0" applyNumberFormat="1" applyFont="1" applyFill="1" applyAlignment="1">
      <alignment horizontal="left" vertical="center" wrapText="1"/>
    </xf>
    <xf numFmtId="1" fontId="20" fillId="8" borderId="0" xfId="0" applyNumberFormat="1" applyFont="1" applyFill="1" applyAlignment="1">
      <alignment horizontal="center" vertical="center" wrapText="1"/>
    </xf>
    <xf numFmtId="166" fontId="0" fillId="0" borderId="0" xfId="0" applyNumberFormat="1" applyAlignment="1">
      <alignment wrapText="1"/>
    </xf>
    <xf numFmtId="166" fontId="20" fillId="3" borderId="0" xfId="0" applyNumberFormat="1" applyFont="1" applyFill="1" applyAlignment="1">
      <alignment vertical="center"/>
    </xf>
    <xf numFmtId="166" fontId="22" fillId="0" borderId="3" xfId="1" applyNumberFormat="1" applyFont="1" applyFill="1" applyBorder="1" applyAlignment="1" applyProtection="1">
      <alignment vertical="center" wrapText="1" readingOrder="1"/>
    </xf>
    <xf numFmtId="166" fontId="22" fillId="0" borderId="0" xfId="1" applyNumberFormat="1" applyFont="1" applyFill="1" applyBorder="1" applyAlignment="1" applyProtection="1">
      <alignment vertical="center" wrapText="1" readingOrder="1"/>
    </xf>
    <xf numFmtId="166" fontId="29" fillId="0" borderId="3" xfId="1" applyNumberFormat="1" applyFont="1" applyFill="1" applyBorder="1" applyAlignment="1" applyProtection="1">
      <alignment vertical="center" wrapText="1" readingOrder="1"/>
    </xf>
    <xf numFmtId="166" fontId="20" fillId="3" borderId="0" xfId="0" applyNumberFormat="1" applyFont="1" applyFill="1" applyAlignment="1">
      <alignment vertical="center" wrapText="1" readingOrder="1"/>
    </xf>
    <xf numFmtId="0" fontId="0" fillId="4" borderId="0" xfId="0" applyFill="1" applyAlignment="1">
      <alignment wrapText="1"/>
    </xf>
    <xf numFmtId="0" fontId="11" fillId="4" borderId="0" xfId="0" applyFont="1" applyFill="1" applyAlignment="1">
      <alignment wrapText="1"/>
    </xf>
    <xf numFmtId="0" fontId="16" fillId="0" borderId="4" xfId="1" applyNumberFormat="1" applyFont="1" applyFill="1" applyBorder="1" applyAlignment="1" applyProtection="1">
      <alignment horizontal="center" vertical="center" wrapText="1" readingOrder="1"/>
    </xf>
    <xf numFmtId="0" fontId="16" fillId="0" borderId="0" xfId="1" applyNumberFormat="1" applyFont="1" applyFill="1" applyBorder="1" applyAlignment="1" applyProtection="1">
      <alignment horizontal="center" vertical="center" wrapText="1" readingOrder="1"/>
    </xf>
    <xf numFmtId="0" fontId="30" fillId="0" borderId="4" xfId="1" applyNumberFormat="1" applyFont="1" applyFill="1" applyBorder="1" applyAlignment="1" applyProtection="1">
      <alignment horizontal="center" vertical="center" wrapText="1" readingOrder="1"/>
    </xf>
    <xf numFmtId="0" fontId="32" fillId="3" borderId="0" xfId="0" applyFont="1" applyFill="1" applyAlignment="1">
      <alignment horizontal="center" vertical="center" readingOrder="1"/>
    </xf>
    <xf numFmtId="0" fontId="21" fillId="3" borderId="0" xfId="0" applyFont="1" applyFill="1" applyAlignment="1">
      <alignment vertical="center"/>
    </xf>
    <xf numFmtId="166" fontId="21" fillId="3" borderId="0" xfId="0" applyNumberFormat="1" applyFont="1" applyFill="1" applyAlignment="1">
      <alignment vertical="center"/>
    </xf>
    <xf numFmtId="0" fontId="9" fillId="4" borderId="0" xfId="0" applyFont="1" applyFill="1" applyAlignment="1">
      <alignment wrapText="1"/>
    </xf>
    <xf numFmtId="0" fontId="9"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9"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9" fillId="5" borderId="0" xfId="0" applyFont="1" applyFill="1" applyAlignment="1">
      <alignment horizontal="center" vertical="top"/>
    </xf>
    <xf numFmtId="1" fontId="9" fillId="5" borderId="0" xfId="0" applyNumberFormat="1" applyFont="1" applyFill="1" applyAlignment="1">
      <alignment horizontal="center"/>
    </xf>
    <xf numFmtId="0" fontId="9" fillId="4" borderId="0" xfId="0" applyFont="1" applyFill="1" applyAlignment="1">
      <alignment horizontal="center" wrapText="1"/>
    </xf>
    <xf numFmtId="0" fontId="9" fillId="5" borderId="0" xfId="0" applyFont="1" applyFill="1" applyAlignment="1">
      <alignment horizontal="center" wrapText="1"/>
    </xf>
    <xf numFmtId="0" fontId="19" fillId="3" borderId="0" xfId="0" applyFont="1" applyFill="1" applyAlignment="1">
      <alignment vertical="center" wrapText="1" readingOrder="1"/>
    </xf>
    <xf numFmtId="164" fontId="19" fillId="3" borderId="0" xfId="1" applyFont="1" applyFill="1" applyBorder="1" applyAlignment="1" applyProtection="1">
      <alignment horizontal="center" vertical="center" wrapText="1" readingOrder="1"/>
    </xf>
    <xf numFmtId="164" fontId="19" fillId="0" borderId="0" xfId="1" applyFont="1" applyFill="1" applyBorder="1" applyAlignment="1" applyProtection="1">
      <alignment horizontal="center" vertical="center" wrapText="1" readingOrder="1"/>
    </xf>
    <xf numFmtId="0" fontId="19" fillId="7" borderId="0" xfId="0" applyFont="1" applyFill="1" applyAlignment="1">
      <alignment vertical="center" wrapText="1" readingOrder="1"/>
    </xf>
    <xf numFmtId="164" fontId="19" fillId="7" borderId="0" xfId="1" applyFont="1" applyFill="1" applyBorder="1" applyAlignment="1" applyProtection="1">
      <alignment horizontal="center" vertical="center" wrapText="1" readingOrder="1"/>
    </xf>
    <xf numFmtId="0" fontId="21" fillId="0" borderId="0" xfId="0" applyFont="1" applyAlignment="1">
      <alignment wrapText="1"/>
    </xf>
    <xf numFmtId="0" fontId="17" fillId="0" borderId="0" xfId="0" applyFont="1"/>
    <xf numFmtId="168" fontId="16" fillId="9" borderId="2" xfId="0" applyNumberFormat="1" applyFont="1" applyFill="1" applyBorder="1" applyAlignment="1" applyProtection="1">
      <alignment vertical="center"/>
      <protection locked="0"/>
    </xf>
    <xf numFmtId="166" fontId="16" fillId="9" borderId="3" xfId="0" applyNumberFormat="1" applyFont="1" applyFill="1" applyBorder="1" applyAlignment="1" applyProtection="1">
      <alignment vertical="center" wrapText="1"/>
      <protection locked="0"/>
    </xf>
    <xf numFmtId="0" fontId="16" fillId="9" borderId="3" xfId="0" applyFont="1" applyFill="1" applyBorder="1" applyAlignment="1" applyProtection="1">
      <alignment vertical="center" wrapText="1"/>
      <protection locked="0"/>
    </xf>
    <xf numFmtId="0" fontId="16" fillId="9" borderId="4" xfId="0" applyFont="1" applyFill="1" applyBorder="1" applyAlignment="1" applyProtection="1">
      <alignment vertical="center" wrapText="1"/>
      <protection locked="0"/>
    </xf>
    <xf numFmtId="168" fontId="16" fillId="9" borderId="2" xfId="0" applyNumberFormat="1" applyFont="1"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16" fillId="9" borderId="3" xfId="0" applyFont="1" applyFill="1" applyBorder="1" applyAlignment="1" applyProtection="1">
      <alignment horizontal="left" vertical="center" wrapText="1"/>
      <protection locked="0"/>
    </xf>
    <xf numFmtId="166" fontId="16" fillId="9" borderId="3" xfId="0" applyNumberFormat="1" applyFont="1" applyFill="1" applyBorder="1" applyAlignment="1" applyProtection="1">
      <alignment horizontal="right" vertical="center" wrapText="1"/>
      <protection locked="0"/>
    </xf>
    <xf numFmtId="168" fontId="16" fillId="9" borderId="6" xfId="0" applyNumberFormat="1" applyFont="1" applyFill="1" applyBorder="1" applyAlignment="1" applyProtection="1">
      <alignment vertical="center" wrapText="1"/>
      <protection locked="0"/>
    </xf>
    <xf numFmtId="166" fontId="16" fillId="9" borderId="7" xfId="0" applyNumberFormat="1" applyFont="1" applyFill="1" applyBorder="1" applyAlignment="1" applyProtection="1">
      <alignment vertical="center" wrapText="1"/>
      <protection locked="0"/>
    </xf>
    <xf numFmtId="0" fontId="16" fillId="9" borderId="7" xfId="0" applyFont="1" applyFill="1" applyBorder="1" applyAlignment="1" applyProtection="1">
      <alignment vertical="center" wrapText="1"/>
      <protection locked="0"/>
    </xf>
    <xf numFmtId="0" fontId="16" fillId="9" borderId="8" xfId="0" applyFont="1" applyFill="1" applyBorder="1" applyAlignment="1" applyProtection="1">
      <alignment vertical="center" wrapText="1"/>
      <protection locked="0"/>
    </xf>
    <xf numFmtId="168" fontId="16" fillId="3" borderId="2" xfId="0" applyNumberFormat="1" applyFont="1" applyFill="1" applyBorder="1" applyAlignment="1" applyProtection="1">
      <alignment vertical="center"/>
      <protection locked="0"/>
    </xf>
    <xf numFmtId="166" fontId="16" fillId="3" borderId="3" xfId="0" applyNumberFormat="1"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4" xfId="0" applyFont="1" applyFill="1" applyBorder="1" applyAlignment="1" applyProtection="1">
      <alignment vertical="center" wrapText="1"/>
      <protection locked="0"/>
    </xf>
    <xf numFmtId="0" fontId="21" fillId="3" borderId="0" xfId="0" applyFont="1" applyFill="1" applyAlignment="1">
      <alignment horizontal="left" vertical="center" wrapText="1"/>
    </xf>
    <xf numFmtId="0" fontId="20" fillId="3" borderId="0" xfId="0" applyFont="1" applyFill="1" applyAlignment="1">
      <alignment horizontal="left" vertical="center" readingOrder="1"/>
    </xf>
    <xf numFmtId="167" fontId="20" fillId="3" borderId="0" xfId="0" applyNumberFormat="1" applyFont="1" applyFill="1" applyAlignment="1">
      <alignment horizontal="left" vertical="center" wrapText="1"/>
    </xf>
    <xf numFmtId="1" fontId="20" fillId="3" borderId="0" xfId="0" applyNumberFormat="1" applyFont="1" applyFill="1" applyAlignment="1">
      <alignment horizontal="center" vertical="center" wrapText="1"/>
    </xf>
    <xf numFmtId="167" fontId="32" fillId="3" borderId="0" xfId="0" applyNumberFormat="1" applyFont="1" applyFill="1" applyAlignment="1">
      <alignment horizontal="center" vertical="center" wrapText="1"/>
    </xf>
    <xf numFmtId="168" fontId="16" fillId="10" borderId="2" xfId="0" applyNumberFormat="1" applyFont="1" applyFill="1" applyBorder="1" applyAlignment="1" applyProtection="1">
      <alignment vertical="center"/>
      <protection locked="0"/>
    </xf>
    <xf numFmtId="166" fontId="16" fillId="10" borderId="3" xfId="0" applyNumberFormat="1" applyFont="1" applyFill="1" applyBorder="1" applyAlignment="1" applyProtection="1">
      <alignment vertical="center" wrapText="1"/>
      <protection locked="0"/>
    </xf>
    <xf numFmtId="0" fontId="16" fillId="10" borderId="3" xfId="0"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168" fontId="16" fillId="10" borderId="2" xfId="0" applyNumberFormat="1" applyFont="1" applyFill="1" applyBorder="1" applyAlignment="1" applyProtection="1">
      <alignment vertical="center" wrapText="1"/>
      <protection locked="0"/>
    </xf>
    <xf numFmtId="0" fontId="0" fillId="10" borderId="3" xfId="0"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3" xfId="0" applyFill="1" applyBorder="1" applyAlignment="1" applyProtection="1">
      <alignment horizontal="left" vertical="center" wrapText="1"/>
      <protection locked="0"/>
    </xf>
    <xf numFmtId="0" fontId="16" fillId="10" borderId="3" xfId="0" applyFont="1" applyFill="1" applyBorder="1" applyAlignment="1" applyProtection="1">
      <alignment horizontal="left" vertical="center" wrapText="1"/>
      <protection locked="0"/>
    </xf>
    <xf numFmtId="166" fontId="16" fillId="10" borderId="3"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32" fillId="3" borderId="0" xfId="0" applyFont="1" applyFill="1" applyAlignment="1">
      <alignment horizontal="center" vertical="center" wrapText="1"/>
    </xf>
    <xf numFmtId="168" fontId="16" fillId="10" borderId="2" xfId="0" applyNumberFormat="1" applyFont="1" applyFill="1" applyBorder="1" applyAlignment="1" applyProtection="1">
      <alignment horizontal="right" vertical="center"/>
      <protection locked="0"/>
    </xf>
    <xf numFmtId="168" fontId="16" fillId="10" borderId="2" xfId="0" applyNumberFormat="1" applyFont="1" applyFill="1" applyBorder="1" applyAlignment="1" applyProtection="1">
      <alignment horizontal="right" vertical="center" wrapText="1"/>
      <protection locked="0"/>
    </xf>
    <xf numFmtId="0" fontId="9" fillId="0" borderId="0" xfId="0" applyFont="1" applyAlignment="1" applyProtection="1">
      <alignment wrapText="1"/>
      <protection locked="0"/>
    </xf>
    <xf numFmtId="168" fontId="16" fillId="10" borderId="2" xfId="0" quotePrefix="1" applyNumberFormat="1" applyFont="1" applyFill="1" applyBorder="1" applyAlignment="1" applyProtection="1">
      <alignment horizontal="right" vertical="center" wrapText="1"/>
      <protection locked="0"/>
    </xf>
    <xf numFmtId="0" fontId="16" fillId="0" borderId="0" xfId="0" applyFont="1" applyAlignment="1">
      <alignment horizontal="center" vertical="center" wrapText="1" readingOrder="1"/>
    </xf>
    <xf numFmtId="0" fontId="15" fillId="10" borderId="1" xfId="0" applyFont="1" applyFill="1" applyBorder="1" applyAlignment="1" applyProtection="1">
      <alignment horizontal="left" vertical="center" wrapText="1" readingOrder="1"/>
      <protection locked="0"/>
    </xf>
    <xf numFmtId="0" fontId="14" fillId="0" borderId="5" xfId="0" applyFont="1" applyBorder="1" applyAlignment="1">
      <alignment horizontal="left" vertical="center"/>
    </xf>
    <xf numFmtId="0" fontId="23" fillId="2" borderId="0" xfId="0" applyFont="1" applyFill="1" applyAlignment="1">
      <alignment horizontal="center" vertical="center"/>
    </xf>
    <xf numFmtId="0" fontId="33" fillId="10" borderId="1" xfId="0" applyFont="1" applyFill="1" applyBorder="1" applyAlignment="1" applyProtection="1">
      <alignment horizontal="left" vertical="center" wrapText="1" readingOrder="1"/>
      <protection locked="0"/>
    </xf>
    <xf numFmtId="168" fontId="33" fillId="10" borderId="1" xfId="0" applyNumberFormat="1" applyFont="1" applyFill="1" applyBorder="1" applyAlignment="1" applyProtection="1">
      <alignment horizontal="left" vertical="center" wrapText="1" readingOrder="1"/>
      <protection locked="0"/>
    </xf>
    <xf numFmtId="0" fontId="15" fillId="10" borderId="5" xfId="0" applyFont="1" applyFill="1" applyBorder="1" applyAlignment="1" applyProtection="1">
      <alignment horizontal="left" vertical="center" wrapText="1" readingOrder="1"/>
      <protection locked="0"/>
    </xf>
    <xf numFmtId="168" fontId="14" fillId="0" borderId="1" xfId="0" applyNumberFormat="1" applyFont="1" applyBorder="1" applyAlignment="1">
      <alignment horizontal="left" vertical="center" wrapText="1" readingOrder="1"/>
    </xf>
    <xf numFmtId="0" fontId="32" fillId="3" borderId="0" xfId="0" applyFont="1" applyFill="1" applyAlignment="1">
      <alignment horizontal="center" vertical="center" wrapText="1"/>
    </xf>
    <xf numFmtId="0" fontId="19" fillId="3" borderId="0" xfId="0" applyFont="1" applyFill="1" applyAlignment="1">
      <alignment horizontal="center" vertical="center" wrapText="1" readingOrder="1"/>
    </xf>
    <xf numFmtId="0" fontId="8"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21" fillId="3" borderId="0" xfId="0" applyFont="1" applyFill="1" applyAlignment="1">
      <alignment horizontal="center" vertical="center" wrapText="1" readingOrder="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cellXfs>
  <cellStyles count="43">
    <cellStyle name="Comma 2" xfId="3" xr:uid="{BA4E42D7-625A-4D2E-87BF-99C10C54D984}"/>
    <cellStyle name="Comma 2 2" xfId="10" xr:uid="{C8C719E2-BB30-427C-8E25-09403B49F89D}"/>
    <cellStyle name="Comma 2 2 2" xfId="30" xr:uid="{44E630DB-BD74-4B71-9956-7F6E324F1CC9}"/>
    <cellStyle name="Comma 2 3" xfId="17" xr:uid="{DE8FAF8F-0799-485D-9692-395C88DA1024}"/>
    <cellStyle name="Comma 2 3 2" xfId="37" xr:uid="{52A65AC6-DD64-46A8-9052-0066EFC934F0}"/>
    <cellStyle name="Comma 2 4" xfId="24" xr:uid="{7F624B11-F689-460D-AE6A-41E998025D9C}"/>
    <cellStyle name="Comma 3" xfId="6" xr:uid="{6B759383-2F9C-457A-9DB6-22815E1B747C}"/>
    <cellStyle name="Comma 3 2" xfId="13" xr:uid="{653D94D9-E459-42F6-9145-489BDF3A2897}"/>
    <cellStyle name="Comma 3 2 2" xfId="33" xr:uid="{8BDCDBAA-7DF0-488A-899F-B7C2C3BC5993}"/>
    <cellStyle name="Comma 3 3" xfId="20" xr:uid="{CF95C06C-1F6B-49F4-B2E9-5CA824E58BBA}"/>
    <cellStyle name="Comma 3 3 2" xfId="40" xr:uid="{E61D0074-6BCE-4472-9775-8C6A20F441E2}"/>
    <cellStyle name="Comma 3 4" xfId="27" xr:uid="{B25253DF-2F2E-4F30-B606-8F4929059EF6}"/>
    <cellStyle name="Comma 4" xfId="15" xr:uid="{77815CE4-8D7A-49AF-8EF0-908E6D47CCDF}"/>
    <cellStyle name="Comma 4 2" xfId="35" xr:uid="{EC5DBBC9-DE12-459E-82C1-5F6B8A4C1487}"/>
    <cellStyle name="Comma 5" xfId="22" xr:uid="{6E050B31-9F4E-4D64-A0D5-F12CDDC36119}"/>
    <cellStyle name="Comma 5 2" xfId="42" xr:uid="{DB7EE640-7D91-479E-BA49-1A211EC221D6}"/>
    <cellStyle name="Currency" xfId="1" builtinId="4"/>
    <cellStyle name="Currency 2" xfId="4" xr:uid="{F65D6F32-4575-4468-9233-3C9DC61B0CDA}"/>
    <cellStyle name="Currency 2 2" xfId="11" xr:uid="{3688CD0E-CDAE-4609-A258-B008D72078C8}"/>
    <cellStyle name="Currency 2 2 2" xfId="31" xr:uid="{E25D6047-4476-402B-A068-17019C44BB1D}"/>
    <cellStyle name="Currency 2 3" xfId="18" xr:uid="{62FA2791-EDB6-4700-91B2-EBFD0E406960}"/>
    <cellStyle name="Currency 2 3 2" xfId="38" xr:uid="{F9996D04-42D1-4FAC-99EF-9D425E4956C0}"/>
    <cellStyle name="Currency 2 4" xfId="25" xr:uid="{AA65873C-D476-46EC-BBBC-42CD2BA2A90E}"/>
    <cellStyle name="Normal" xfId="0" builtinId="0"/>
    <cellStyle name="Normal 2" xfId="2" xr:uid="{216FE6AA-EFB5-473B-9FC7-CD1EFD789473}"/>
    <cellStyle name="Normal 2 2" xfId="7" xr:uid="{53F91AB2-FEC5-47AB-AA31-C8329F302E8C}"/>
    <cellStyle name="Normal 2 2 2" xfId="14" xr:uid="{8D76474B-6526-4258-AA31-2322141848D3}"/>
    <cellStyle name="Normal 2 2 2 2" xfId="34" xr:uid="{86DBFB62-A6EE-4A67-9FA3-E2B014156ACD}"/>
    <cellStyle name="Normal 2 2 3" xfId="21" xr:uid="{0D0F8C2E-4BFC-45BA-94D6-9C813C7E049B}"/>
    <cellStyle name="Normal 2 2 3 2" xfId="41" xr:uid="{B0E5F0ED-8E4A-4E51-88AD-76787638EBBF}"/>
    <cellStyle name="Normal 2 2 4" xfId="28" xr:uid="{7B213FB8-1F59-44B6-A866-37E9DC27864C}"/>
    <cellStyle name="Normal 2 3" xfId="9" xr:uid="{1AEEFD29-6122-4332-A32D-6CB1FA60233B}"/>
    <cellStyle name="Normal 2 3 2" xfId="29" xr:uid="{9BDC9307-1675-4C43-A1FB-5077A5E0DA14}"/>
    <cellStyle name="Normal 2 4" xfId="16" xr:uid="{C024F346-ACD3-4841-9012-E392D01F67A9}"/>
    <cellStyle name="Normal 2 4 2" xfId="36" xr:uid="{D5491617-45B2-4ADE-BBBA-CB6BE09AFDFA}"/>
    <cellStyle name="Normal 2 5" xfId="23" xr:uid="{0AF75583-F1F9-4153-B29B-E8272237F52D}"/>
    <cellStyle name="Normal 3" xfId="5" xr:uid="{DCD9380A-EA35-43DB-BAA6-7FD8F00670A4}"/>
    <cellStyle name="Normal 3 2" xfId="12" xr:uid="{D66FC287-A698-4DE9-9776-8C37A7A7DF69}"/>
    <cellStyle name="Normal 3 2 2" xfId="32" xr:uid="{2E1D9F42-E60D-4C1C-A1AD-C33A7D3756A7}"/>
    <cellStyle name="Normal 3 3" xfId="19" xr:uid="{A453F672-68E8-4BCB-AFEF-002EE1CD4123}"/>
    <cellStyle name="Normal 3 3 2" xfId="39" xr:uid="{3B492192-C652-4C5C-A326-16146BF39FA2}"/>
    <cellStyle name="Normal 3 4" xfId="26" xr:uid="{336FE4EE-E5D6-4B56-A6EA-94C081C7E70C}"/>
    <cellStyle name="Normal 4" xfId="8" xr:uid="{ACCA1714-74FB-4B23-ACED-E94DEC0384B7}"/>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9" zoomScaleNormal="100" workbookViewId="0">
      <selection activeCell="B3" sqref="B3:F3"/>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9" t="s">
        <v>2</v>
      </c>
      <c r="B1" s="119"/>
      <c r="C1" s="119"/>
      <c r="D1" s="119"/>
      <c r="E1" s="119"/>
      <c r="F1" s="119"/>
      <c r="G1" s="17"/>
      <c r="H1" s="17"/>
      <c r="I1" s="17"/>
      <c r="J1" s="17"/>
      <c r="K1" s="17"/>
    </row>
    <row r="2" spans="1:11" ht="21" customHeight="1" x14ac:dyDescent="0.2">
      <c r="A2" s="3" t="s">
        <v>3</v>
      </c>
      <c r="B2" s="120" t="s">
        <v>208</v>
      </c>
      <c r="C2" s="120"/>
      <c r="D2" s="120"/>
      <c r="E2" s="120"/>
      <c r="F2" s="120"/>
      <c r="G2" s="17"/>
      <c r="H2" s="17"/>
      <c r="I2" s="17"/>
      <c r="J2" s="17"/>
      <c r="K2" s="17"/>
    </row>
    <row r="3" spans="1:11" ht="21" customHeight="1" x14ac:dyDescent="0.2">
      <c r="A3" s="3" t="s">
        <v>4</v>
      </c>
      <c r="B3" s="120" t="s">
        <v>125</v>
      </c>
      <c r="C3" s="120"/>
      <c r="D3" s="120"/>
      <c r="E3" s="120"/>
      <c r="F3" s="120"/>
      <c r="G3" s="17"/>
      <c r="H3" s="17"/>
      <c r="I3" s="17"/>
      <c r="J3" s="17"/>
      <c r="K3" s="17"/>
    </row>
    <row r="4" spans="1:11" ht="21" customHeight="1" x14ac:dyDescent="0.2">
      <c r="A4" s="3" t="s">
        <v>5</v>
      </c>
      <c r="B4" s="121">
        <v>45108</v>
      </c>
      <c r="C4" s="121"/>
      <c r="D4" s="121"/>
      <c r="E4" s="121"/>
      <c r="F4" s="121"/>
      <c r="G4" s="17"/>
      <c r="H4" s="17"/>
      <c r="I4" s="17"/>
      <c r="J4" s="17"/>
      <c r="K4" s="17"/>
    </row>
    <row r="5" spans="1:11" ht="21" customHeight="1" x14ac:dyDescent="0.2">
      <c r="A5" s="3" t="s">
        <v>6</v>
      </c>
      <c r="B5" s="121">
        <v>45473</v>
      </c>
      <c r="C5" s="121"/>
      <c r="D5" s="121"/>
      <c r="E5" s="121"/>
      <c r="F5" s="121"/>
      <c r="G5" s="17"/>
      <c r="H5" s="17"/>
      <c r="I5" s="17"/>
      <c r="J5" s="17"/>
      <c r="K5" s="17"/>
    </row>
    <row r="6" spans="1:11" ht="21" customHeight="1" x14ac:dyDescent="0.2">
      <c r="A6" s="3" t="s">
        <v>7</v>
      </c>
      <c r="B6" s="118" t="str">
        <f>IF(AND(Travel!B7&lt;&gt;A30,Hospitality!B7&lt;&gt;A30,'All other expenses'!B7&lt;&gt;A30,'Gifts and benefits'!B7&lt;&gt;A30),A31,IF(AND(Travel!B7=A30,Hospitality!B7=A30,'All other expenses'!B7=A30,'Gifts and benefits'!B7=A30),A33,A32))</f>
        <v>Data and totals checked on all sheets</v>
      </c>
      <c r="C6" s="118"/>
      <c r="D6" s="118"/>
      <c r="E6" s="118"/>
      <c r="F6" s="118"/>
      <c r="G6" s="23"/>
      <c r="H6" s="17"/>
      <c r="I6" s="17"/>
      <c r="J6" s="17"/>
      <c r="K6" s="17"/>
    </row>
    <row r="7" spans="1:11" ht="21" customHeight="1" x14ac:dyDescent="0.2">
      <c r="A7" s="3" t="s">
        <v>8</v>
      </c>
      <c r="B7" s="117" t="s">
        <v>40</v>
      </c>
      <c r="C7" s="117"/>
      <c r="D7" s="117"/>
      <c r="E7" s="117"/>
      <c r="F7" s="117"/>
      <c r="G7" s="23"/>
      <c r="H7" s="17"/>
      <c r="I7" s="17"/>
      <c r="J7" s="17"/>
      <c r="K7" s="17"/>
    </row>
    <row r="8" spans="1:11" ht="21" customHeight="1" x14ac:dyDescent="0.2">
      <c r="A8" s="3" t="s">
        <v>10</v>
      </c>
      <c r="B8" s="117" t="s">
        <v>126</v>
      </c>
      <c r="C8" s="117"/>
      <c r="D8" s="117"/>
      <c r="E8" s="117"/>
      <c r="F8" s="117"/>
      <c r="G8" s="23"/>
      <c r="H8" s="17"/>
      <c r="I8" s="17"/>
      <c r="J8" s="17"/>
      <c r="K8" s="17"/>
    </row>
    <row r="9" spans="1:11" ht="66.75" customHeight="1" x14ac:dyDescent="0.2">
      <c r="A9" s="116" t="s">
        <v>11</v>
      </c>
      <c r="B9" s="116"/>
      <c r="C9" s="116"/>
      <c r="D9" s="116"/>
      <c r="E9" s="116"/>
      <c r="F9" s="116"/>
      <c r="G9" s="23"/>
      <c r="H9" s="17"/>
      <c r="I9" s="17"/>
      <c r="J9" s="17"/>
      <c r="K9" s="17"/>
    </row>
    <row r="10" spans="1:11" s="77" customFormat="1" ht="36" customHeight="1" x14ac:dyDescent="0.2">
      <c r="A10" s="71" t="s">
        <v>12</v>
      </c>
      <c r="B10" s="72" t="s">
        <v>13</v>
      </c>
      <c r="C10" s="72" t="s">
        <v>14</v>
      </c>
      <c r="D10" s="73"/>
      <c r="E10" s="74" t="s">
        <v>1</v>
      </c>
      <c r="F10" s="75" t="s">
        <v>15</v>
      </c>
      <c r="G10" s="76"/>
      <c r="H10" s="76"/>
      <c r="I10" s="76"/>
      <c r="J10" s="76"/>
      <c r="K10" s="76"/>
    </row>
    <row r="11" spans="1:11" ht="27.75" customHeight="1" x14ac:dyDescent="0.2">
      <c r="A11" s="8" t="s">
        <v>16</v>
      </c>
      <c r="B11" s="45">
        <f>B15+B16+B17</f>
        <v>9724.0126086956516</v>
      </c>
      <c r="C11" s="51" t="str">
        <f>IF(Travel!B6="",A34,Travel!B6)</f>
        <v>Figures exclude GST</v>
      </c>
      <c r="D11" s="6"/>
      <c r="E11" s="8" t="s">
        <v>17</v>
      </c>
      <c r="F11" s="33">
        <f>'Gifts and benefits'!C21</f>
        <v>6</v>
      </c>
      <c r="G11" s="29"/>
      <c r="H11" s="29"/>
      <c r="I11" s="29"/>
      <c r="J11" s="29"/>
      <c r="K11" s="29"/>
    </row>
    <row r="12" spans="1:11" ht="27.75" customHeight="1" x14ac:dyDescent="0.2">
      <c r="A12" s="8" t="s">
        <v>0</v>
      </c>
      <c r="B12" s="45">
        <f>Hospitality!B25</f>
        <v>0</v>
      </c>
      <c r="C12" s="51" t="str">
        <f>IF(Hospitality!B6="",A34,Hospitality!B6)</f>
        <v>Figures exclude GST</v>
      </c>
      <c r="D12" s="6"/>
      <c r="E12" s="8" t="s">
        <v>18</v>
      </c>
      <c r="F12" s="33">
        <f>'Gifts and benefits'!C22</f>
        <v>6</v>
      </c>
      <c r="G12" s="29"/>
      <c r="H12" s="29"/>
      <c r="I12" s="29"/>
      <c r="J12" s="29"/>
      <c r="K12" s="29"/>
    </row>
    <row r="13" spans="1:11" ht="27.75" customHeight="1" x14ac:dyDescent="0.2">
      <c r="A13" s="8" t="s">
        <v>19</v>
      </c>
      <c r="B13" s="45">
        <f>'All other expenses'!B60</f>
        <v>21535.87</v>
      </c>
      <c r="C13" s="51" t="str">
        <f>IF('All other expenses'!B6="",A34,'All other expenses'!B6)</f>
        <v>Figures exclude GST</v>
      </c>
      <c r="D13" s="6"/>
      <c r="E13" s="8" t="s">
        <v>20</v>
      </c>
      <c r="F13" s="33">
        <f>'Gifts and benefits'!C23</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21</v>
      </c>
      <c r="B15" s="47">
        <f>Travel!B31</f>
        <v>6551.99</v>
      </c>
      <c r="C15" s="53" t="str">
        <f>C11</f>
        <v>Figures exclude GST</v>
      </c>
      <c r="D15" s="6"/>
      <c r="E15" s="6"/>
      <c r="F15" s="35"/>
      <c r="G15" s="17"/>
      <c r="H15" s="17"/>
      <c r="I15" s="17"/>
      <c r="J15" s="17"/>
      <c r="K15" s="17"/>
    </row>
    <row r="16" spans="1:11" ht="27.75" customHeight="1" x14ac:dyDescent="0.2">
      <c r="A16" s="9" t="s">
        <v>22</v>
      </c>
      <c r="B16" s="47">
        <f>Travel!B62</f>
        <v>3129.4826086956518</v>
      </c>
      <c r="C16" s="53" t="str">
        <f>C11</f>
        <v>Figures exclude GST</v>
      </c>
      <c r="D16" s="36"/>
      <c r="E16" s="6"/>
      <c r="F16" s="37"/>
      <c r="G16" s="17"/>
      <c r="H16" s="17"/>
      <c r="I16" s="17"/>
      <c r="J16" s="17"/>
      <c r="K16" s="17"/>
    </row>
    <row r="17" spans="1:11" ht="27.75" customHeight="1" x14ac:dyDescent="0.2">
      <c r="A17" s="9" t="s">
        <v>23</v>
      </c>
      <c r="B17" s="47">
        <f>Travel!B76</f>
        <v>42.54</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24</v>
      </c>
      <c r="B19" s="19"/>
      <c r="C19" s="17"/>
      <c r="D19" s="17"/>
      <c r="E19" s="17"/>
      <c r="F19" s="17"/>
      <c r="G19" s="17"/>
      <c r="H19" s="17"/>
      <c r="I19" s="17"/>
      <c r="J19" s="17"/>
      <c r="K19" s="17"/>
    </row>
    <row r="20" spans="1:11" x14ac:dyDescent="0.2">
      <c r="A20" s="20" t="s">
        <v>25</v>
      </c>
      <c r="D20" s="17"/>
      <c r="E20" s="17"/>
      <c r="F20" s="17"/>
      <c r="G20" s="17"/>
      <c r="H20" s="17"/>
      <c r="I20" s="17"/>
      <c r="J20" s="17"/>
      <c r="K20" s="17"/>
    </row>
    <row r="21" spans="1:11" ht="12.6" customHeight="1" x14ac:dyDescent="0.2">
      <c r="A21" s="20" t="s">
        <v>26</v>
      </c>
      <c r="D21" s="17"/>
      <c r="E21" s="17"/>
      <c r="F21" s="17"/>
      <c r="G21" s="17"/>
      <c r="H21" s="17"/>
      <c r="I21" s="17"/>
      <c r="J21" s="17"/>
      <c r="K21" s="17"/>
    </row>
    <row r="22" spans="1:11" ht="12.6" customHeight="1" x14ac:dyDescent="0.2">
      <c r="A22" s="20" t="s">
        <v>27</v>
      </c>
      <c r="D22" s="17"/>
      <c r="E22" s="17"/>
      <c r="F22" s="17"/>
      <c r="G22" s="17"/>
      <c r="H22" s="17"/>
      <c r="I22" s="17"/>
      <c r="J22" s="17"/>
      <c r="K22" s="17"/>
    </row>
    <row r="23" spans="1:11" ht="12.6" customHeight="1" x14ac:dyDescent="0.2">
      <c r="A23" s="20" t="s">
        <v>28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29</v>
      </c>
      <c r="B25" s="13"/>
      <c r="C25" s="13"/>
      <c r="D25" s="13"/>
      <c r="E25" s="13"/>
      <c r="F25" s="13"/>
      <c r="G25" s="17"/>
      <c r="H25" s="17"/>
      <c r="I25" s="17"/>
      <c r="J25" s="17"/>
      <c r="K25" s="17"/>
    </row>
    <row r="26" spans="1:11" ht="12.75" hidden="1" customHeight="1" x14ac:dyDescent="0.2">
      <c r="A26" s="11" t="s">
        <v>30</v>
      </c>
      <c r="B26" s="4"/>
      <c r="C26" s="4"/>
      <c r="D26" s="11"/>
      <c r="E26" s="11"/>
      <c r="F26" s="11"/>
      <c r="G26" s="17"/>
      <c r="H26" s="17"/>
      <c r="I26" s="17"/>
      <c r="J26" s="17"/>
      <c r="K26" s="17"/>
    </row>
    <row r="27" spans="1:11" hidden="1" x14ac:dyDescent="0.2">
      <c r="A27" s="10" t="s">
        <v>31</v>
      </c>
      <c r="B27" s="10"/>
      <c r="C27" s="10"/>
      <c r="D27" s="10"/>
      <c r="E27" s="10"/>
      <c r="F27" s="10"/>
      <c r="G27" s="17"/>
      <c r="H27" s="17"/>
      <c r="I27" s="17"/>
      <c r="J27" s="17"/>
      <c r="K27" s="17"/>
    </row>
    <row r="28" spans="1:11" hidden="1" x14ac:dyDescent="0.2">
      <c r="A28" s="10" t="s">
        <v>32</v>
      </c>
      <c r="B28" s="10"/>
      <c r="C28" s="10"/>
      <c r="D28" s="10"/>
      <c r="E28" s="10"/>
      <c r="F28" s="10"/>
      <c r="G28" s="17"/>
      <c r="H28" s="17"/>
      <c r="I28" s="17"/>
      <c r="J28" s="17"/>
      <c r="K28" s="17"/>
    </row>
    <row r="29" spans="1:11" hidden="1" x14ac:dyDescent="0.2">
      <c r="A29" s="11" t="s">
        <v>33</v>
      </c>
      <c r="B29" s="11"/>
      <c r="C29" s="11"/>
      <c r="D29" s="11"/>
      <c r="E29" s="11"/>
      <c r="F29" s="11"/>
      <c r="G29" s="17"/>
      <c r="H29" s="17"/>
      <c r="I29" s="17"/>
      <c r="J29" s="17"/>
      <c r="K29" s="17"/>
    </row>
    <row r="30" spans="1:11" hidden="1" x14ac:dyDescent="0.2">
      <c r="A30" s="11" t="s">
        <v>34</v>
      </c>
      <c r="B30" s="11"/>
      <c r="C30" s="11"/>
      <c r="D30" s="11"/>
      <c r="E30" s="11"/>
      <c r="F30" s="11"/>
      <c r="G30" s="17"/>
      <c r="H30" s="17"/>
      <c r="I30" s="17"/>
      <c r="J30" s="17"/>
      <c r="K30" s="17"/>
    </row>
    <row r="31" spans="1:11" hidden="1" x14ac:dyDescent="0.2">
      <c r="A31" s="10" t="s">
        <v>35</v>
      </c>
      <c r="B31" s="10"/>
      <c r="C31" s="10"/>
      <c r="D31" s="10"/>
      <c r="E31" s="10"/>
      <c r="F31" s="10"/>
      <c r="G31" s="17"/>
      <c r="H31" s="17"/>
      <c r="I31" s="17"/>
      <c r="J31" s="17"/>
      <c r="K31" s="17"/>
    </row>
    <row r="32" spans="1:11" hidden="1" x14ac:dyDescent="0.2">
      <c r="A32" s="10" t="s">
        <v>36</v>
      </c>
      <c r="B32" s="10"/>
      <c r="C32" s="10"/>
      <c r="D32" s="10"/>
      <c r="E32" s="10"/>
      <c r="F32" s="10"/>
      <c r="G32" s="17"/>
      <c r="H32" s="17"/>
      <c r="I32" s="17"/>
      <c r="J32" s="17"/>
      <c r="K32" s="17"/>
    </row>
    <row r="33" spans="1:11" hidden="1" x14ac:dyDescent="0.2">
      <c r="A33" s="10" t="s">
        <v>37</v>
      </c>
      <c r="B33" s="10"/>
      <c r="C33" s="10"/>
      <c r="D33" s="10"/>
      <c r="E33" s="10"/>
      <c r="F33" s="10"/>
      <c r="G33" s="17"/>
      <c r="H33" s="17"/>
      <c r="I33" s="17"/>
      <c r="J33" s="17"/>
      <c r="K33" s="17"/>
    </row>
    <row r="34" spans="1:11" hidden="1" x14ac:dyDescent="0.2">
      <c r="A34" s="11" t="s">
        <v>38</v>
      </c>
      <c r="B34" s="11"/>
      <c r="C34" s="11"/>
      <c r="D34" s="11"/>
      <c r="E34" s="11"/>
      <c r="F34" s="11"/>
      <c r="G34" s="17"/>
      <c r="H34" s="17"/>
      <c r="I34" s="17"/>
      <c r="J34" s="17"/>
      <c r="K34" s="17"/>
    </row>
    <row r="35" spans="1:11" hidden="1" x14ac:dyDescent="0.2">
      <c r="A35" s="11" t="s">
        <v>39</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40</v>
      </c>
      <c r="B37" s="49"/>
      <c r="C37" s="49"/>
      <c r="D37" s="49"/>
      <c r="E37" s="49"/>
      <c r="F37" s="49"/>
      <c r="G37" s="17"/>
      <c r="H37" s="17"/>
      <c r="I37" s="17"/>
      <c r="J37" s="17"/>
      <c r="K37" s="17"/>
    </row>
    <row r="38" spans="1:11" hidden="1" x14ac:dyDescent="0.2">
      <c r="A38" s="10" t="s">
        <v>119</v>
      </c>
      <c r="B38" s="49"/>
      <c r="C38" s="49"/>
      <c r="D38" s="49"/>
      <c r="E38" s="49"/>
      <c r="F38" s="49"/>
      <c r="G38" s="17"/>
      <c r="H38" s="17"/>
      <c r="I38" s="17"/>
      <c r="J38" s="17"/>
      <c r="K38" s="17"/>
    </row>
    <row r="39" spans="1:11" hidden="1" x14ac:dyDescent="0.2">
      <c r="A39" s="11" t="s">
        <v>41</v>
      </c>
      <c r="B39" s="4"/>
      <c r="C39" s="4"/>
      <c r="D39" s="4"/>
      <c r="E39" s="4"/>
      <c r="F39" s="4"/>
      <c r="G39" s="17"/>
      <c r="H39" s="17"/>
      <c r="I39" s="17"/>
      <c r="J39" s="17"/>
      <c r="K39" s="17"/>
    </row>
    <row r="40" spans="1:11" hidden="1" x14ac:dyDescent="0.2">
      <c r="A40" s="4" t="s">
        <v>42</v>
      </c>
      <c r="B40" s="4"/>
      <c r="C40" s="4"/>
      <c r="D40" s="4"/>
      <c r="E40" s="4"/>
      <c r="F40" s="4"/>
      <c r="G40" s="17"/>
      <c r="H40" s="17"/>
      <c r="I40" s="17"/>
      <c r="J40" s="17"/>
      <c r="K40" s="17"/>
    </row>
    <row r="41" spans="1:11" hidden="1" x14ac:dyDescent="0.2">
      <c r="A41" s="4" t="s">
        <v>43</v>
      </c>
      <c r="B41" s="4"/>
      <c r="C41" s="4"/>
      <c r="D41" s="4"/>
      <c r="E41" s="4"/>
      <c r="F41" s="4"/>
      <c r="G41" s="17"/>
      <c r="H41" s="17"/>
      <c r="I41" s="17"/>
      <c r="J41" s="17"/>
      <c r="K41" s="17"/>
    </row>
    <row r="42" spans="1:11" hidden="1" x14ac:dyDescent="0.2">
      <c r="A42" s="4" t="s">
        <v>44</v>
      </c>
      <c r="B42" s="4"/>
      <c r="C42" s="4"/>
      <c r="D42" s="4"/>
      <c r="E42" s="4"/>
      <c r="F42" s="4"/>
      <c r="G42" s="17"/>
      <c r="H42" s="17"/>
      <c r="I42" s="17"/>
      <c r="J42" s="17"/>
      <c r="K42" s="17"/>
    </row>
    <row r="43" spans="1:11" hidden="1" x14ac:dyDescent="0.2">
      <c r="A43" s="4" t="s">
        <v>45</v>
      </c>
      <c r="B43" s="4"/>
      <c r="C43" s="4"/>
      <c r="D43" s="4"/>
      <c r="E43" s="4"/>
      <c r="F43" s="4"/>
      <c r="G43" s="17"/>
      <c r="H43" s="17"/>
      <c r="I43" s="17"/>
      <c r="J43" s="17"/>
      <c r="K43" s="17"/>
    </row>
    <row r="44" spans="1:11" hidden="1" x14ac:dyDescent="0.2">
      <c r="A44" s="4" t="s">
        <v>46</v>
      </c>
      <c r="B44" s="4"/>
      <c r="C44" s="4"/>
      <c r="D44" s="4"/>
      <c r="E44" s="4"/>
      <c r="F44" s="4"/>
      <c r="G44" s="17"/>
      <c r="H44" s="17"/>
      <c r="I44" s="17"/>
      <c r="J44" s="17"/>
      <c r="K44" s="17"/>
    </row>
    <row r="45" spans="1:11" hidden="1" x14ac:dyDescent="0.2">
      <c r="A45" s="50" t="s">
        <v>47</v>
      </c>
      <c r="B45" s="49"/>
      <c r="C45" s="49"/>
      <c r="D45" s="49"/>
      <c r="E45" s="49"/>
      <c r="F45" s="49"/>
      <c r="G45" s="17"/>
      <c r="H45" s="17"/>
      <c r="I45" s="17"/>
      <c r="J45" s="17"/>
      <c r="K45" s="17"/>
    </row>
    <row r="46" spans="1:11" hidden="1" x14ac:dyDescent="0.2">
      <c r="A46" s="49" t="s">
        <v>48</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49</v>
      </c>
      <c r="B48" s="49"/>
      <c r="C48" s="49"/>
      <c r="D48" s="49"/>
      <c r="E48" s="49"/>
      <c r="F48" s="49"/>
      <c r="G48" s="17"/>
      <c r="H48" s="17"/>
      <c r="I48" s="17"/>
      <c r="J48" s="17"/>
      <c r="K48" s="17"/>
    </row>
    <row r="49" spans="1:11" ht="25.5" hidden="1" x14ac:dyDescent="0.2">
      <c r="A49" s="65" t="s">
        <v>50</v>
      </c>
      <c r="B49" s="49"/>
      <c r="C49" s="49"/>
      <c r="D49" s="49"/>
      <c r="E49" s="49"/>
      <c r="F49" s="49"/>
      <c r="G49" s="17"/>
      <c r="H49" s="17"/>
      <c r="I49" s="17"/>
      <c r="J49" s="17"/>
      <c r="K49" s="17"/>
    </row>
    <row r="50" spans="1:11" ht="25.5" hidden="1" x14ac:dyDescent="0.2">
      <c r="A50" s="66" t="s">
        <v>51</v>
      </c>
      <c r="B50" s="4"/>
      <c r="C50" s="4"/>
      <c r="D50" s="4"/>
      <c r="E50" s="4"/>
      <c r="F50" s="4"/>
      <c r="G50" s="17"/>
      <c r="H50" s="17"/>
      <c r="I50" s="17"/>
      <c r="J50" s="17"/>
      <c r="K50" s="17"/>
    </row>
    <row r="51" spans="1:11" ht="25.5" hidden="1" x14ac:dyDescent="0.2">
      <c r="A51" s="66" t="s">
        <v>52</v>
      </c>
      <c r="B51" s="4"/>
      <c r="C51" s="4"/>
      <c r="D51" s="4"/>
      <c r="E51" s="4"/>
      <c r="F51" s="4"/>
      <c r="G51" s="17"/>
      <c r="H51" s="17"/>
      <c r="I51" s="17"/>
      <c r="J51" s="17"/>
      <c r="K51" s="17"/>
    </row>
    <row r="52" spans="1:11" ht="38.25" hidden="1" x14ac:dyDescent="0.2">
      <c r="A52" s="66" t="s">
        <v>53</v>
      </c>
      <c r="B52" s="58"/>
      <c r="C52" s="58"/>
      <c r="D52" s="58"/>
      <c r="E52" s="11"/>
      <c r="F52" s="11"/>
      <c r="G52" s="17"/>
      <c r="H52" s="17"/>
      <c r="I52" s="17"/>
      <c r="J52" s="17"/>
      <c r="K52" s="17"/>
    </row>
    <row r="53" spans="1:11" hidden="1" x14ac:dyDescent="0.2">
      <c r="A53" s="63" t="s">
        <v>54</v>
      </c>
      <c r="B53" s="57"/>
      <c r="C53" s="57"/>
      <c r="D53" s="57"/>
      <c r="E53" s="10"/>
      <c r="F53" s="10" t="b">
        <v>1</v>
      </c>
      <c r="G53" s="17"/>
      <c r="H53" s="17"/>
      <c r="I53" s="17"/>
      <c r="J53" s="17"/>
      <c r="K53" s="17"/>
    </row>
    <row r="54" spans="1:11" hidden="1" x14ac:dyDescent="0.2">
      <c r="A54" s="64" t="s">
        <v>55</v>
      </c>
      <c r="B54" s="63"/>
      <c r="C54" s="63"/>
      <c r="D54" s="63"/>
      <c r="E54" s="10"/>
      <c r="F54" s="10" t="b">
        <v>0</v>
      </c>
      <c r="G54" s="17"/>
      <c r="H54" s="17"/>
      <c r="I54" s="17"/>
      <c r="J54" s="17"/>
      <c r="K54" s="17"/>
    </row>
    <row r="55" spans="1:11" hidden="1" x14ac:dyDescent="0.2">
      <c r="A55" s="67"/>
      <c r="B55" s="59">
        <f>COUNT(Travel!B12:B30)</f>
        <v>12</v>
      </c>
      <c r="C55" s="59"/>
      <c r="D55" s="59">
        <f>COUNTIF(Travel!D12:D30,"*")</f>
        <v>12</v>
      </c>
      <c r="E55" s="60"/>
      <c r="F55" s="60" t="b">
        <f>MIN(B55,D55)=MAX(B55,D55)</f>
        <v>1</v>
      </c>
      <c r="G55" s="17"/>
      <c r="H55" s="17"/>
      <c r="I55" s="17"/>
      <c r="J55" s="17"/>
      <c r="K55" s="17"/>
    </row>
    <row r="56" spans="1:11" hidden="1" x14ac:dyDescent="0.2">
      <c r="A56" s="67" t="s">
        <v>56</v>
      </c>
      <c r="B56" s="59">
        <f>COUNT(Travel!B36:B61)</f>
        <v>16</v>
      </c>
      <c r="C56" s="59"/>
      <c r="D56" s="59">
        <f>COUNTIF(Travel!D36:D61,"*")</f>
        <v>16</v>
      </c>
      <c r="E56" s="60"/>
      <c r="F56" s="60" t="b">
        <f>MIN(B56,D56)=MAX(B56,D56)</f>
        <v>1</v>
      </c>
    </row>
    <row r="57" spans="1:11" hidden="1" x14ac:dyDescent="0.2">
      <c r="A57" s="68"/>
      <c r="B57" s="59">
        <f>COUNT(Travel!B69:B75)</f>
        <v>2</v>
      </c>
      <c r="C57" s="59"/>
      <c r="D57" s="59">
        <f>COUNTIF(Travel!D69:D75,"*")</f>
        <v>2</v>
      </c>
      <c r="E57" s="60"/>
      <c r="F57" s="60" t="b">
        <f>MIN(B57,D57)=MAX(B57,D57)</f>
        <v>1</v>
      </c>
    </row>
    <row r="58" spans="1:11" hidden="1" x14ac:dyDescent="0.2">
      <c r="A58" s="69" t="s">
        <v>57</v>
      </c>
      <c r="B58" s="61">
        <f>COUNT(Hospitality!B11:B24)</f>
        <v>0</v>
      </c>
      <c r="C58" s="61"/>
      <c r="D58" s="61">
        <f>COUNTIF(Hospitality!D11:D24,"*")</f>
        <v>0</v>
      </c>
      <c r="E58" s="62"/>
      <c r="F58" s="62" t="b">
        <f>MIN(B58,D58)=MAX(B58,D58)</f>
        <v>1</v>
      </c>
    </row>
    <row r="59" spans="1:11" hidden="1" x14ac:dyDescent="0.2">
      <c r="A59" s="70" t="s">
        <v>58</v>
      </c>
      <c r="B59" s="60">
        <f>COUNT('All other expenses'!B11:B59)</f>
        <v>38</v>
      </c>
      <c r="C59" s="60"/>
      <c r="D59" s="60">
        <f>COUNTIF('All other expenses'!D11:D59,"*")</f>
        <v>38</v>
      </c>
      <c r="E59" s="60"/>
      <c r="F59" s="60" t="b">
        <f>MIN(B59,D59)=MAX(B59,D59)</f>
        <v>1</v>
      </c>
    </row>
    <row r="60" spans="1:11" hidden="1" x14ac:dyDescent="0.2">
      <c r="A60" s="69" t="s">
        <v>59</v>
      </c>
      <c r="B60" s="61">
        <f>COUNTIF('Gifts and benefits'!B11:B20,"*")</f>
        <v>6</v>
      </c>
      <c r="C60" s="61">
        <f>COUNTIF('Gifts and benefits'!C11:C20,"*")</f>
        <v>6</v>
      </c>
      <c r="D60" s="61"/>
      <c r="E60" s="61">
        <f>COUNTA('Gifts and benefits'!E11:E20)</f>
        <v>6</v>
      </c>
      <c r="F60" s="62" t="b">
        <f>MIN(B60,C60,E60)=MAX(B60,C60,E60)</f>
        <v>1</v>
      </c>
    </row>
    <row r="61" spans="1:11" x14ac:dyDescent="0.2"/>
  </sheetData>
  <sheetProtection algorithmName="SHA-512" hashValue="D9nvqAC6ohF3b0e2tLuXDthQe/yQTDDjGJO3T67JuD3KNMX20UI67ADI7Wmx44kHD1wBq340DKNv3mbYYmPNog==" saltValue="uDaFkOyUaKkBtNgAyVY2iQ=="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Footer>&amp;C_x000D_&amp;1#&amp;"Calibri"&amp;10&amp;K000000 IN-CONFIDENCE: ORGANISATION&amp;RWorksheet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18"/>
  <sheetViews>
    <sheetView topLeftCell="A27" zoomScaleNormal="100" workbookViewId="0">
      <selection activeCell="C58" sqref="C5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19" t="s">
        <v>60</v>
      </c>
      <c r="B1" s="119"/>
      <c r="C1" s="119"/>
      <c r="D1" s="119"/>
      <c r="E1" s="119"/>
      <c r="F1" s="17"/>
    </row>
    <row r="2" spans="1:6" ht="21" customHeight="1" x14ac:dyDescent="0.2">
      <c r="A2" s="3" t="s">
        <v>3</v>
      </c>
      <c r="B2" s="123" t="str">
        <f>'Summary and sign-off'!B2:F2</f>
        <v>Electricity Authority Te Mana Hiko</v>
      </c>
      <c r="C2" s="123"/>
      <c r="D2" s="123"/>
      <c r="E2" s="123"/>
      <c r="F2" s="17"/>
    </row>
    <row r="3" spans="1:6" ht="21" customHeight="1" x14ac:dyDescent="0.2">
      <c r="A3" s="3" t="s">
        <v>61</v>
      </c>
      <c r="B3" s="123" t="str">
        <f>'Summary and sign-off'!B3:F3</f>
        <v>Sarah Gillies</v>
      </c>
      <c r="C3" s="123"/>
      <c r="D3" s="123"/>
      <c r="E3" s="123"/>
      <c r="F3" s="17"/>
    </row>
    <row r="4" spans="1:6" ht="21" customHeight="1" x14ac:dyDescent="0.2">
      <c r="A4" s="3" t="s">
        <v>62</v>
      </c>
      <c r="B4" s="123">
        <f>'Summary and sign-off'!B4:F4</f>
        <v>45108</v>
      </c>
      <c r="C4" s="123"/>
      <c r="D4" s="123"/>
      <c r="E4" s="123"/>
      <c r="F4" s="17"/>
    </row>
    <row r="5" spans="1:6" ht="21" customHeight="1" x14ac:dyDescent="0.2">
      <c r="A5" s="3" t="s">
        <v>63</v>
      </c>
      <c r="B5" s="123">
        <f>'Summary and sign-off'!B5:F5</f>
        <v>45473</v>
      </c>
      <c r="C5" s="123"/>
      <c r="D5" s="123"/>
      <c r="E5" s="123"/>
      <c r="F5" s="17"/>
    </row>
    <row r="6" spans="1:6" ht="21" customHeight="1" x14ac:dyDescent="0.2">
      <c r="A6" s="3" t="s">
        <v>64</v>
      </c>
      <c r="B6" s="117" t="s">
        <v>32</v>
      </c>
      <c r="C6" s="117"/>
      <c r="D6" s="117"/>
      <c r="E6" s="117"/>
      <c r="F6" s="17"/>
    </row>
    <row r="7" spans="1:6" ht="21" customHeight="1" x14ac:dyDescent="0.2">
      <c r="A7" s="3" t="s">
        <v>7</v>
      </c>
      <c r="B7" s="122" t="s">
        <v>34</v>
      </c>
      <c r="C7" s="122"/>
      <c r="D7" s="122"/>
      <c r="E7" s="122"/>
      <c r="F7" s="17"/>
    </row>
    <row r="8" spans="1:6" ht="30" customHeight="1" x14ac:dyDescent="0.2">
      <c r="A8" s="126" t="s">
        <v>65</v>
      </c>
      <c r="B8" s="126"/>
      <c r="C8" s="126"/>
      <c r="D8" s="126"/>
      <c r="E8" s="126"/>
      <c r="F8" s="19"/>
    </row>
    <row r="9" spans="1:6" x14ac:dyDescent="0.2">
      <c r="A9" s="127" t="s">
        <v>66</v>
      </c>
      <c r="B9" s="127"/>
      <c r="C9" s="127"/>
      <c r="D9" s="127"/>
      <c r="E9" s="127"/>
      <c r="F9" s="19"/>
    </row>
    <row r="10" spans="1:6" ht="24.75" customHeight="1" x14ac:dyDescent="0.2">
      <c r="A10" s="125" t="s">
        <v>67</v>
      </c>
      <c r="B10" s="128"/>
      <c r="C10" s="125"/>
      <c r="D10" s="125"/>
      <c r="E10" s="125"/>
      <c r="F10" s="29"/>
    </row>
    <row r="11" spans="1:6" ht="27" customHeight="1" x14ac:dyDescent="0.2">
      <c r="A11" s="24" t="s">
        <v>68</v>
      </c>
      <c r="B11" s="24" t="s">
        <v>69</v>
      </c>
      <c r="C11" s="24" t="s">
        <v>70</v>
      </c>
      <c r="D11" s="24" t="s">
        <v>71</v>
      </c>
      <c r="E11" s="24" t="s">
        <v>72</v>
      </c>
      <c r="F11" s="30"/>
    </row>
    <row r="12" spans="1:6" s="2" customFormat="1" hidden="1" x14ac:dyDescent="0.2">
      <c r="A12" s="78"/>
      <c r="B12" s="79"/>
      <c r="C12" s="80"/>
      <c r="D12" s="80"/>
      <c r="E12" s="81"/>
      <c r="F12" s="1"/>
    </row>
    <row r="13" spans="1:6" s="2" customFormat="1" hidden="1" x14ac:dyDescent="0.2">
      <c r="A13" s="100"/>
      <c r="B13" s="101"/>
      <c r="C13" s="102"/>
      <c r="D13" s="102"/>
      <c r="E13" s="103"/>
      <c r="F13" s="1"/>
    </row>
    <row r="14" spans="1:6" s="2" customFormat="1" x14ac:dyDescent="0.2">
      <c r="A14" s="112"/>
      <c r="B14" s="101"/>
      <c r="C14" s="102"/>
      <c r="D14" s="102"/>
      <c r="E14" s="103"/>
      <c r="F14" s="1"/>
    </row>
    <row r="15" spans="1:6" s="2" customFormat="1" x14ac:dyDescent="0.2">
      <c r="A15" s="112">
        <v>45244</v>
      </c>
      <c r="B15" s="101">
        <f>6+6+35+35</f>
        <v>82</v>
      </c>
      <c r="C15" s="102" t="s">
        <v>176</v>
      </c>
      <c r="D15" s="102" t="s">
        <v>133</v>
      </c>
      <c r="E15" s="103" t="s">
        <v>177</v>
      </c>
      <c r="F15" s="1"/>
    </row>
    <row r="16" spans="1:6" s="2" customFormat="1" x14ac:dyDescent="0.2">
      <c r="A16" s="112">
        <v>45244</v>
      </c>
      <c r="B16" s="101">
        <v>1019.9</v>
      </c>
      <c r="C16" s="102" t="s">
        <v>176</v>
      </c>
      <c r="D16" s="102" t="s">
        <v>178</v>
      </c>
      <c r="E16" s="103" t="s">
        <v>177</v>
      </c>
      <c r="F16" s="1"/>
    </row>
    <row r="17" spans="1:6" s="2" customFormat="1" x14ac:dyDescent="0.2">
      <c r="A17" s="112">
        <v>45244</v>
      </c>
      <c r="B17" s="101">
        <v>457.48</v>
      </c>
      <c r="C17" s="102" t="s">
        <v>176</v>
      </c>
      <c r="D17" s="102" t="s">
        <v>179</v>
      </c>
      <c r="E17" s="103" t="s">
        <v>132</v>
      </c>
      <c r="F17" s="1"/>
    </row>
    <row r="18" spans="1:6" s="2" customFormat="1" x14ac:dyDescent="0.2">
      <c r="A18" s="112">
        <v>45244</v>
      </c>
      <c r="B18" s="101">
        <f>47.22+56.15+54.07+141.23</f>
        <v>298.66999999999996</v>
      </c>
      <c r="C18" s="102" t="s">
        <v>176</v>
      </c>
      <c r="D18" s="102" t="s">
        <v>131</v>
      </c>
      <c r="E18" s="103" t="s">
        <v>180</v>
      </c>
      <c r="F18" s="1"/>
    </row>
    <row r="19" spans="1:6" s="2" customFormat="1" x14ac:dyDescent="0.2">
      <c r="A19" s="112">
        <v>45244</v>
      </c>
      <c r="B19" s="101">
        <f>1082.9+1689.05</f>
        <v>2771.95</v>
      </c>
      <c r="C19" s="102" t="s">
        <v>176</v>
      </c>
      <c r="D19" s="102" t="s">
        <v>181</v>
      </c>
      <c r="E19" s="103" t="s">
        <v>177</v>
      </c>
      <c r="F19" s="1"/>
    </row>
    <row r="20" spans="1:6" s="2" customFormat="1" x14ac:dyDescent="0.2">
      <c r="A20" s="112">
        <v>45244</v>
      </c>
      <c r="B20" s="101">
        <f>62.84/2</f>
        <v>31.42</v>
      </c>
      <c r="C20" s="102" t="s">
        <v>176</v>
      </c>
      <c r="D20" s="102" t="s">
        <v>182</v>
      </c>
      <c r="E20" s="103" t="s">
        <v>183</v>
      </c>
      <c r="F20" s="1"/>
    </row>
    <row r="21" spans="1:6" s="2" customFormat="1" x14ac:dyDescent="0.2">
      <c r="A21" s="112">
        <v>45244</v>
      </c>
      <c r="B21" s="101">
        <v>544.11</v>
      </c>
      <c r="C21" s="102" t="s">
        <v>153</v>
      </c>
      <c r="D21" s="102" t="s">
        <v>140</v>
      </c>
      <c r="E21" s="103" t="s">
        <v>139</v>
      </c>
      <c r="F21" s="1"/>
    </row>
    <row r="22" spans="1:6" s="2" customFormat="1" x14ac:dyDescent="0.2">
      <c r="A22" s="112">
        <v>45244</v>
      </c>
      <c r="B22" s="101">
        <v>6</v>
      </c>
      <c r="C22" s="102" t="s">
        <v>153</v>
      </c>
      <c r="D22" s="102" t="s">
        <v>133</v>
      </c>
      <c r="E22" s="103" t="s">
        <v>139</v>
      </c>
      <c r="F22" s="1"/>
    </row>
    <row r="23" spans="1:6" s="2" customFormat="1" x14ac:dyDescent="0.2">
      <c r="A23" s="112"/>
      <c r="B23" s="101"/>
      <c r="C23" s="102"/>
      <c r="D23" s="102"/>
      <c r="E23" s="103"/>
      <c r="F23" s="1"/>
    </row>
    <row r="24" spans="1:6" s="2" customFormat="1" x14ac:dyDescent="0.2">
      <c r="A24" s="113" t="s">
        <v>144</v>
      </c>
      <c r="B24" s="101">
        <v>822.41</v>
      </c>
      <c r="C24" s="105" t="s">
        <v>145</v>
      </c>
      <c r="D24" s="102" t="s">
        <v>148</v>
      </c>
      <c r="E24" s="103" t="s">
        <v>151</v>
      </c>
      <c r="F24" s="1"/>
    </row>
    <row r="25" spans="1:6" s="2" customFormat="1" x14ac:dyDescent="0.2">
      <c r="A25" s="113" t="s">
        <v>144</v>
      </c>
      <c r="B25" s="101">
        <v>68.680000000000007</v>
      </c>
      <c r="C25" s="105" t="s">
        <v>145</v>
      </c>
      <c r="D25" s="102" t="s">
        <v>134</v>
      </c>
      <c r="E25" s="103" t="s">
        <v>120</v>
      </c>
      <c r="F25" s="1"/>
    </row>
    <row r="26" spans="1:6" s="2" customFormat="1" x14ac:dyDescent="0.2">
      <c r="A26" s="113" t="s">
        <v>144</v>
      </c>
      <c r="B26" s="101">
        <f>68.19+81.78</f>
        <v>149.97</v>
      </c>
      <c r="C26" s="105" t="s">
        <v>145</v>
      </c>
      <c r="D26" s="102" t="s">
        <v>131</v>
      </c>
      <c r="E26" s="103" t="s">
        <v>132</v>
      </c>
      <c r="F26" s="1"/>
    </row>
    <row r="27" spans="1:6" s="2" customFormat="1" x14ac:dyDescent="0.2">
      <c r="A27" s="113" t="s">
        <v>144</v>
      </c>
      <c r="B27" s="101">
        <v>299.39999999999998</v>
      </c>
      <c r="C27" s="105" t="s">
        <v>145</v>
      </c>
      <c r="D27" s="102" t="s">
        <v>147</v>
      </c>
      <c r="E27" s="103" t="s">
        <v>132</v>
      </c>
      <c r="F27" s="1"/>
    </row>
    <row r="28" spans="1:6" s="2" customFormat="1" x14ac:dyDescent="0.2">
      <c r="A28" s="112"/>
      <c r="B28" s="101"/>
      <c r="C28" s="102"/>
      <c r="D28" s="102"/>
      <c r="E28" s="103"/>
      <c r="F28" s="1"/>
    </row>
    <row r="29" spans="1:6" s="2" customFormat="1" hidden="1" x14ac:dyDescent="0.2">
      <c r="A29" s="100"/>
      <c r="B29" s="101"/>
      <c r="C29" s="102"/>
      <c r="D29" s="102"/>
      <c r="E29" s="103"/>
      <c r="F29" s="1"/>
    </row>
    <row r="30" spans="1:6" s="2" customFormat="1" hidden="1" x14ac:dyDescent="0.2">
      <c r="A30" s="87"/>
      <c r="B30" s="88"/>
      <c r="C30" s="89"/>
      <c r="D30" s="89"/>
      <c r="E30" s="90"/>
      <c r="F30" s="1"/>
    </row>
    <row r="31" spans="1:6" ht="19.5" customHeight="1" x14ac:dyDescent="0.2">
      <c r="A31" s="55" t="s">
        <v>73</v>
      </c>
      <c r="B31" s="56">
        <f>SUM(B12:B30)</f>
        <v>6551.99</v>
      </c>
      <c r="C31" s="111"/>
      <c r="D31" s="124"/>
      <c r="E31" s="124"/>
      <c r="F31" s="17"/>
    </row>
    <row r="32" spans="1:6" ht="10.5" hidden="1" customHeight="1" x14ac:dyDescent="0.2">
      <c r="A32" s="17"/>
      <c r="B32" s="19"/>
      <c r="C32" s="17"/>
      <c r="D32" s="17"/>
      <c r="E32" s="17"/>
      <c r="F32" s="17"/>
    </row>
    <row r="33" spans="1:6" ht="10.5" customHeight="1" x14ac:dyDescent="0.2">
      <c r="A33" s="17"/>
      <c r="B33" s="19"/>
      <c r="C33" s="17"/>
      <c r="D33" s="17"/>
      <c r="E33" s="17"/>
      <c r="F33" s="17"/>
    </row>
    <row r="34" spans="1:6" ht="24.75" customHeight="1" x14ac:dyDescent="0.2">
      <c r="A34" s="125" t="s">
        <v>74</v>
      </c>
      <c r="B34" s="125"/>
      <c r="C34" s="125"/>
      <c r="D34" s="125"/>
      <c r="E34" s="125"/>
      <c r="F34" s="29"/>
    </row>
    <row r="35" spans="1:6" ht="27" customHeight="1" x14ac:dyDescent="0.2">
      <c r="A35" s="24" t="s">
        <v>68</v>
      </c>
      <c r="B35" s="24" t="s">
        <v>13</v>
      </c>
      <c r="C35" s="24" t="s">
        <v>75</v>
      </c>
      <c r="D35" s="24" t="s">
        <v>71</v>
      </c>
      <c r="E35" s="24" t="s">
        <v>72</v>
      </c>
      <c r="F35" s="30"/>
    </row>
    <row r="36" spans="1:6" s="2" customFormat="1" hidden="1" x14ac:dyDescent="0.2">
      <c r="A36" s="78"/>
      <c r="B36" s="79"/>
      <c r="C36" s="80"/>
      <c r="D36" s="80"/>
      <c r="E36" s="81"/>
      <c r="F36" s="114"/>
    </row>
    <row r="37" spans="1:6" s="2" customFormat="1" hidden="1" x14ac:dyDescent="0.2">
      <c r="A37" s="112"/>
      <c r="B37" s="101"/>
      <c r="C37" s="102"/>
      <c r="D37" s="102"/>
      <c r="E37" s="103"/>
      <c r="F37" s="114"/>
    </row>
    <row r="38" spans="1:6" s="2" customFormat="1" x14ac:dyDescent="0.2">
      <c r="A38" s="112"/>
      <c r="B38" s="101"/>
      <c r="C38" s="102"/>
      <c r="D38" s="102"/>
      <c r="E38" s="103"/>
      <c r="F38" s="114"/>
    </row>
    <row r="39" spans="1:6" s="2" customFormat="1" x14ac:dyDescent="0.2">
      <c r="A39" s="112" t="s">
        <v>159</v>
      </c>
      <c r="B39" s="101">
        <v>30</v>
      </c>
      <c r="C39" s="102" t="s">
        <v>160</v>
      </c>
      <c r="D39" s="102" t="s">
        <v>161</v>
      </c>
      <c r="E39" s="103" t="s">
        <v>162</v>
      </c>
      <c r="F39" s="114"/>
    </row>
    <row r="40" spans="1:6" s="2" customFormat="1" x14ac:dyDescent="0.2">
      <c r="A40" s="112" t="s">
        <v>159</v>
      </c>
      <c r="B40" s="101">
        <v>52.3</v>
      </c>
      <c r="C40" s="102" t="s">
        <v>160</v>
      </c>
      <c r="D40" s="102" t="s">
        <v>163</v>
      </c>
      <c r="E40" s="103" t="s">
        <v>162</v>
      </c>
      <c r="F40" s="114"/>
    </row>
    <row r="41" spans="1:6" s="2" customFormat="1" x14ac:dyDescent="0.2">
      <c r="A41" s="112"/>
      <c r="B41" s="101"/>
      <c r="C41" s="102"/>
      <c r="D41" s="102"/>
      <c r="E41" s="103"/>
      <c r="F41" s="114"/>
    </row>
    <row r="42" spans="1:6" s="2" customFormat="1" ht="25.5" x14ac:dyDescent="0.2">
      <c r="A42" s="112">
        <v>45168</v>
      </c>
      <c r="B42" s="101">
        <f>6</f>
        <v>6</v>
      </c>
      <c r="C42" s="102" t="s">
        <v>164</v>
      </c>
      <c r="D42" s="102" t="s">
        <v>184</v>
      </c>
      <c r="E42" s="103" t="s">
        <v>166</v>
      </c>
      <c r="F42" s="114"/>
    </row>
    <row r="43" spans="1:6" s="2" customFormat="1" x14ac:dyDescent="0.2">
      <c r="A43" s="112">
        <v>45168</v>
      </c>
      <c r="B43" s="101">
        <f>500.18+35</f>
        <v>535.18000000000006</v>
      </c>
      <c r="C43" s="102" t="s">
        <v>164</v>
      </c>
      <c r="D43" s="102" t="s">
        <v>165</v>
      </c>
      <c r="E43" s="103" t="s">
        <v>166</v>
      </c>
      <c r="F43" s="114"/>
    </row>
    <row r="44" spans="1:6" s="2" customFormat="1" x14ac:dyDescent="0.2">
      <c r="A44" s="112">
        <v>45168</v>
      </c>
      <c r="B44" s="101">
        <v>273.13</v>
      </c>
      <c r="C44" s="102" t="s">
        <v>164</v>
      </c>
      <c r="D44" s="102" t="s">
        <v>167</v>
      </c>
      <c r="E44" s="103" t="s">
        <v>166</v>
      </c>
      <c r="F44" s="114"/>
    </row>
    <row r="45" spans="1:6" s="2" customFormat="1" x14ac:dyDescent="0.2">
      <c r="A45" s="112">
        <v>45168</v>
      </c>
      <c r="B45" s="101">
        <f>50.3826086956522+25.04</f>
        <v>75.422608695652201</v>
      </c>
      <c r="C45" s="102" t="s">
        <v>164</v>
      </c>
      <c r="D45" s="102" t="s">
        <v>131</v>
      </c>
      <c r="E45" s="103" t="s">
        <v>120</v>
      </c>
      <c r="F45" s="114"/>
    </row>
    <row r="46" spans="1:6" s="2" customFormat="1" x14ac:dyDescent="0.2">
      <c r="A46" s="112">
        <v>45168</v>
      </c>
      <c r="B46" s="101">
        <f>66.65+33+33.1</f>
        <v>132.75</v>
      </c>
      <c r="C46" s="102" t="s">
        <v>164</v>
      </c>
      <c r="D46" s="102" t="s">
        <v>131</v>
      </c>
      <c r="E46" s="103" t="s">
        <v>166</v>
      </c>
      <c r="F46" s="114"/>
    </row>
    <row r="47" spans="1:6" s="2" customFormat="1" x14ac:dyDescent="0.2">
      <c r="A47" s="112">
        <v>45169</v>
      </c>
      <c r="B47" s="101">
        <v>25.04</v>
      </c>
      <c r="C47" s="102" t="s">
        <v>164</v>
      </c>
      <c r="D47" s="102" t="s">
        <v>134</v>
      </c>
      <c r="E47" s="103" t="s">
        <v>120</v>
      </c>
      <c r="F47" s="114"/>
    </row>
    <row r="48" spans="1:6" s="2" customFormat="1" x14ac:dyDescent="0.2">
      <c r="A48" s="112"/>
      <c r="B48" s="101"/>
      <c r="C48" s="102"/>
      <c r="D48" s="102"/>
      <c r="E48" s="103"/>
      <c r="F48" s="114"/>
    </row>
    <row r="49" spans="1:6" s="2" customFormat="1" x14ac:dyDescent="0.2">
      <c r="A49" s="112">
        <v>45210</v>
      </c>
      <c r="B49" s="101">
        <f>70.6+67.57</f>
        <v>138.16999999999999</v>
      </c>
      <c r="C49" s="102" t="s">
        <v>185</v>
      </c>
      <c r="D49" s="102" t="s">
        <v>186</v>
      </c>
      <c r="E49" s="103" t="s">
        <v>120</v>
      </c>
      <c r="F49" s="114"/>
    </row>
    <row r="50" spans="1:6" s="2" customFormat="1" x14ac:dyDescent="0.2">
      <c r="A50" s="112">
        <v>45210</v>
      </c>
      <c r="B50" s="101">
        <v>102.92</v>
      </c>
      <c r="C50" s="102" t="s">
        <v>185</v>
      </c>
      <c r="D50" s="102" t="s">
        <v>186</v>
      </c>
      <c r="E50" s="103" t="s">
        <v>162</v>
      </c>
      <c r="F50" s="114"/>
    </row>
    <row r="51" spans="1:6" s="2" customFormat="1" x14ac:dyDescent="0.2">
      <c r="A51" s="112">
        <v>45210</v>
      </c>
      <c r="B51" s="101">
        <v>471.51</v>
      </c>
      <c r="C51" s="102" t="s">
        <v>168</v>
      </c>
      <c r="D51" s="102" t="s">
        <v>169</v>
      </c>
      <c r="E51" s="103" t="s">
        <v>162</v>
      </c>
      <c r="F51" s="114"/>
    </row>
    <row r="52" spans="1:6" s="2" customFormat="1" x14ac:dyDescent="0.2">
      <c r="A52" s="112"/>
      <c r="B52" s="101"/>
      <c r="C52" s="102"/>
      <c r="D52" s="102"/>
      <c r="E52" s="103"/>
      <c r="F52" s="114"/>
    </row>
    <row r="53" spans="1:6" s="2" customFormat="1" ht="25.5" x14ac:dyDescent="0.2">
      <c r="A53" s="112">
        <v>45217</v>
      </c>
      <c r="B53" s="101">
        <v>363.53</v>
      </c>
      <c r="C53" s="102" t="s">
        <v>187</v>
      </c>
      <c r="D53" s="102" t="s">
        <v>188</v>
      </c>
      <c r="E53" s="103" t="s">
        <v>166</v>
      </c>
      <c r="F53" s="114"/>
    </row>
    <row r="54" spans="1:6" s="2" customFormat="1" ht="25.5" x14ac:dyDescent="0.2">
      <c r="A54" s="112">
        <v>45217</v>
      </c>
      <c r="B54" s="101">
        <v>72.459999999999994</v>
      </c>
      <c r="C54" s="102" t="s">
        <v>187</v>
      </c>
      <c r="D54" s="102" t="s">
        <v>134</v>
      </c>
      <c r="E54" s="103" t="s">
        <v>120</v>
      </c>
      <c r="F54" s="114"/>
    </row>
    <row r="55" spans="1:6" s="2" customFormat="1" x14ac:dyDescent="0.2">
      <c r="A55" s="112">
        <v>45217</v>
      </c>
      <c r="B55" s="101">
        <v>363.53</v>
      </c>
      <c r="C55" s="102" t="s">
        <v>170</v>
      </c>
      <c r="D55" s="102" t="s">
        <v>169</v>
      </c>
      <c r="E55" s="103" t="s">
        <v>166</v>
      </c>
      <c r="F55" s="114"/>
    </row>
    <row r="56" spans="1:6" s="2" customFormat="1" x14ac:dyDescent="0.2">
      <c r="A56" s="112"/>
      <c r="B56" s="101"/>
      <c r="C56" s="102"/>
      <c r="D56" s="102"/>
      <c r="E56" s="103"/>
      <c r="F56" s="114"/>
    </row>
    <row r="57" spans="1:6" s="2" customFormat="1" x14ac:dyDescent="0.2">
      <c r="A57" s="112">
        <v>45427</v>
      </c>
      <c r="B57" s="101">
        <v>47.83</v>
      </c>
      <c r="C57" s="102" t="s">
        <v>149</v>
      </c>
      <c r="D57" s="102" t="s">
        <v>142</v>
      </c>
      <c r="E57" s="103" t="s">
        <v>120</v>
      </c>
      <c r="F57" s="114"/>
    </row>
    <row r="58" spans="1:6" s="2" customFormat="1" x14ac:dyDescent="0.2">
      <c r="A58" s="112">
        <v>45427</v>
      </c>
      <c r="B58" s="101">
        <v>439.71</v>
      </c>
      <c r="C58" s="102" t="s">
        <v>149</v>
      </c>
      <c r="D58" s="102" t="s">
        <v>148</v>
      </c>
      <c r="E58" s="103" t="s">
        <v>150</v>
      </c>
      <c r="F58" s="114"/>
    </row>
    <row r="59" spans="1:6" s="2" customFormat="1" x14ac:dyDescent="0.2">
      <c r="A59" s="112"/>
      <c r="B59" s="101"/>
      <c r="C59" s="102"/>
      <c r="D59" s="102"/>
      <c r="E59" s="103"/>
      <c r="F59" s="1"/>
    </row>
    <row r="60" spans="1:6" s="2" customFormat="1" hidden="1" x14ac:dyDescent="0.2">
      <c r="A60" s="112"/>
      <c r="B60" s="101"/>
      <c r="C60" s="102"/>
      <c r="D60" s="102"/>
      <c r="E60" s="103"/>
      <c r="F60" s="1"/>
    </row>
    <row r="61" spans="1:6" s="2" customFormat="1" hidden="1" x14ac:dyDescent="0.2">
      <c r="A61" s="91"/>
      <c r="B61" s="92"/>
      <c r="C61" s="93"/>
      <c r="D61" s="93"/>
      <c r="E61" s="94"/>
      <c r="F61" s="1"/>
    </row>
    <row r="62" spans="1:6" ht="19.5" customHeight="1" x14ac:dyDescent="0.2">
      <c r="A62" s="55" t="s">
        <v>76</v>
      </c>
      <c r="B62" s="56">
        <f>SUM(B36:B61)</f>
        <v>3129.4826086956518</v>
      </c>
      <c r="C62" s="111"/>
      <c r="D62" s="111"/>
      <c r="E62" s="111"/>
      <c r="F62" s="17"/>
    </row>
    <row r="63" spans="1:6" ht="10.5" customHeight="1" x14ac:dyDescent="0.2">
      <c r="A63" s="17"/>
      <c r="B63" s="19"/>
      <c r="C63" s="17"/>
      <c r="D63" s="17"/>
      <c r="E63" s="17"/>
      <c r="F63" s="17"/>
    </row>
    <row r="64" spans="1:6" ht="10.5" hidden="1" customHeight="1" x14ac:dyDescent="0.2">
      <c r="A64" s="17"/>
      <c r="B64" s="19"/>
      <c r="C64" s="17"/>
      <c r="D64" s="17"/>
      <c r="E64" s="17"/>
      <c r="F64" s="17"/>
    </row>
    <row r="65" spans="1:6" ht="10.5" hidden="1" customHeight="1" x14ac:dyDescent="0.2">
      <c r="A65" s="17"/>
      <c r="B65" s="19"/>
      <c r="C65" s="17"/>
      <c r="D65" s="17"/>
      <c r="E65" s="17"/>
      <c r="F65" s="17"/>
    </row>
    <row r="66" spans="1:6" ht="10.5" hidden="1" customHeight="1" x14ac:dyDescent="0.2">
      <c r="A66" s="17"/>
      <c r="B66" s="19"/>
      <c r="C66" s="17"/>
      <c r="D66" s="17"/>
      <c r="E66" s="17"/>
      <c r="F66" s="17"/>
    </row>
    <row r="67" spans="1:6" ht="24.75" customHeight="1" x14ac:dyDescent="0.2">
      <c r="A67" s="125" t="s">
        <v>77</v>
      </c>
      <c r="B67" s="125"/>
      <c r="C67" s="125"/>
      <c r="D67" s="125"/>
      <c r="E67" s="125"/>
      <c r="F67" s="17"/>
    </row>
    <row r="68" spans="1:6" ht="27" customHeight="1" x14ac:dyDescent="0.2">
      <c r="A68" s="24" t="s">
        <v>68</v>
      </c>
      <c r="B68" s="24" t="s">
        <v>13</v>
      </c>
      <c r="C68" s="24" t="s">
        <v>78</v>
      </c>
      <c r="D68" s="24" t="s">
        <v>79</v>
      </c>
      <c r="E68" s="24" t="s">
        <v>72</v>
      </c>
      <c r="F68" s="28"/>
    </row>
    <row r="69" spans="1:6" s="2" customFormat="1" hidden="1" x14ac:dyDescent="0.2">
      <c r="A69" s="78"/>
      <c r="B69" s="79"/>
      <c r="C69" s="80"/>
      <c r="D69" s="80"/>
      <c r="E69" s="81"/>
      <c r="F69" s="1"/>
    </row>
    <row r="70" spans="1:6" s="2" customFormat="1" x14ac:dyDescent="0.2">
      <c r="A70" s="100"/>
      <c r="B70" s="101"/>
      <c r="C70" s="102"/>
      <c r="D70" s="102"/>
      <c r="E70" s="103"/>
      <c r="F70" s="1"/>
    </row>
    <row r="71" spans="1:6" s="2" customFormat="1" x14ac:dyDescent="0.2">
      <c r="A71" s="100">
        <v>45278</v>
      </c>
      <c r="B71" s="101">
        <v>33.369999999999997</v>
      </c>
      <c r="C71" s="102" t="s">
        <v>141</v>
      </c>
      <c r="D71" s="102" t="s">
        <v>134</v>
      </c>
      <c r="E71" s="103" t="s">
        <v>120</v>
      </c>
      <c r="F71" s="1"/>
    </row>
    <row r="72" spans="1:6" s="2" customFormat="1" x14ac:dyDescent="0.2">
      <c r="A72" s="100"/>
      <c r="B72" s="101"/>
      <c r="C72" s="102"/>
      <c r="D72" s="102"/>
      <c r="E72" s="103"/>
      <c r="F72" s="1"/>
    </row>
    <row r="73" spans="1:6" s="2" customFormat="1" x14ac:dyDescent="0.2">
      <c r="A73" s="100">
        <v>45351</v>
      </c>
      <c r="B73" s="101">
        <v>9.17</v>
      </c>
      <c r="C73" s="102" t="s">
        <v>146</v>
      </c>
      <c r="D73" s="102" t="s">
        <v>134</v>
      </c>
      <c r="E73" s="103" t="s">
        <v>120</v>
      </c>
      <c r="F73" s="1"/>
    </row>
    <row r="74" spans="1:6" s="2" customFormat="1" x14ac:dyDescent="0.2">
      <c r="A74" s="100"/>
      <c r="B74" s="101"/>
      <c r="C74" s="102"/>
      <c r="D74" s="102"/>
      <c r="E74" s="103"/>
      <c r="F74" s="1"/>
    </row>
    <row r="75" spans="1:6" s="2" customFormat="1" hidden="1" x14ac:dyDescent="0.2">
      <c r="A75" s="78"/>
      <c r="B75" s="79"/>
      <c r="C75" s="80"/>
      <c r="D75" s="80"/>
      <c r="E75" s="81"/>
      <c r="F75" s="1"/>
    </row>
    <row r="76" spans="1:6" ht="19.5" customHeight="1" x14ac:dyDescent="0.2">
      <c r="A76" s="55" t="s">
        <v>80</v>
      </c>
      <c r="B76" s="56">
        <f>SUM(B69:B75)</f>
        <v>42.54</v>
      </c>
      <c r="C76" s="111"/>
      <c r="D76" s="124"/>
      <c r="E76" s="124"/>
      <c r="F76" s="17"/>
    </row>
    <row r="77" spans="1:6" ht="10.5" customHeight="1" x14ac:dyDescent="0.2">
      <c r="A77" s="17"/>
      <c r="B77" s="43"/>
      <c r="C77" s="19"/>
      <c r="D77" s="17"/>
      <c r="E77" s="17"/>
      <c r="F77" s="17"/>
    </row>
    <row r="78" spans="1:6" ht="34.5" customHeight="1" x14ac:dyDescent="0.2">
      <c r="A78" s="31" t="s">
        <v>81</v>
      </c>
      <c r="B78" s="44">
        <f>B31+B62+B76</f>
        <v>9724.0126086956516</v>
      </c>
      <c r="C78" s="32"/>
      <c r="D78" s="32"/>
      <c r="E78" s="32"/>
      <c r="F78" s="17"/>
    </row>
    <row r="79" spans="1:6" x14ac:dyDescent="0.2">
      <c r="A79" s="17"/>
      <c r="B79" s="19"/>
      <c r="C79" s="17"/>
      <c r="D79" s="17"/>
      <c r="E79" s="17"/>
      <c r="F79" s="17"/>
    </row>
    <row r="80" spans="1:6" x14ac:dyDescent="0.2">
      <c r="A80" s="18" t="s">
        <v>24</v>
      </c>
      <c r="B80" s="19"/>
      <c r="C80" s="17"/>
      <c r="D80" s="17"/>
      <c r="E80" s="17"/>
      <c r="F80" s="17"/>
    </row>
    <row r="81" spans="1:6" ht="12.6" customHeight="1" x14ac:dyDescent="0.2">
      <c r="A81" s="20" t="s">
        <v>82</v>
      </c>
      <c r="F81" s="17"/>
    </row>
    <row r="82" spans="1:6" ht="12.95" customHeight="1" x14ac:dyDescent="0.2">
      <c r="A82" s="20" t="s">
        <v>83</v>
      </c>
      <c r="B82" s="17"/>
      <c r="D82" s="17"/>
      <c r="F82" s="17"/>
    </row>
    <row r="83" spans="1:6" x14ac:dyDescent="0.2">
      <c r="A83" s="20" t="s">
        <v>84</v>
      </c>
      <c r="F83" s="17"/>
    </row>
    <row r="84" spans="1:6" x14ac:dyDescent="0.2">
      <c r="A84" s="20" t="s">
        <v>30</v>
      </c>
      <c r="B84" s="19"/>
      <c r="C84" s="17"/>
      <c r="D84" s="17"/>
      <c r="E84" s="17"/>
      <c r="F84" s="17"/>
    </row>
    <row r="85" spans="1:6" ht="12.95" customHeight="1" x14ac:dyDescent="0.2">
      <c r="A85" s="20" t="s">
        <v>85</v>
      </c>
      <c r="B85" s="17"/>
      <c r="D85" s="17"/>
      <c r="F85" s="17"/>
    </row>
    <row r="86" spans="1:6" x14ac:dyDescent="0.2">
      <c r="A86" s="20" t="s">
        <v>86</v>
      </c>
      <c r="F86" s="17"/>
    </row>
    <row r="87" spans="1:6" x14ac:dyDescent="0.2">
      <c r="A87" s="20" t="s">
        <v>87</v>
      </c>
      <c r="B87" s="20"/>
      <c r="C87" s="20"/>
      <c r="D87" s="20"/>
      <c r="F87" s="17"/>
    </row>
    <row r="88" spans="1:6" x14ac:dyDescent="0.2">
      <c r="A88" s="26"/>
      <c r="B88" s="17"/>
      <c r="C88" s="17"/>
      <c r="D88" s="17"/>
      <c r="E88" s="17"/>
      <c r="F88" s="17"/>
    </row>
    <row r="89" spans="1:6" hidden="1" x14ac:dyDescent="0.2">
      <c r="A89" s="26"/>
      <c r="B89" s="17"/>
      <c r="C89" s="17"/>
      <c r="D89" s="17"/>
      <c r="E89" s="17"/>
      <c r="F89" s="17"/>
    </row>
    <row r="90" spans="1:6" x14ac:dyDescent="0.2"/>
    <row r="91" spans="1:6" x14ac:dyDescent="0.2"/>
    <row r="92" spans="1:6" x14ac:dyDescent="0.2"/>
    <row r="93" spans="1:6" x14ac:dyDescent="0.2"/>
    <row r="94" spans="1:6" ht="12.75" hidden="1" customHeight="1" x14ac:dyDescent="0.2"/>
    <row r="95" spans="1:6" x14ac:dyDescent="0.2"/>
    <row r="96" spans="1:6" x14ac:dyDescent="0.2"/>
    <row r="97" spans="1:6" hidden="1" x14ac:dyDescent="0.2">
      <c r="A97" s="26"/>
      <c r="B97" s="17"/>
      <c r="C97" s="17"/>
      <c r="D97" s="17"/>
      <c r="E97" s="17"/>
      <c r="F97" s="17"/>
    </row>
    <row r="98" spans="1:6" hidden="1" x14ac:dyDescent="0.2">
      <c r="A98" s="26"/>
      <c r="B98" s="17"/>
      <c r="C98" s="17"/>
      <c r="D98" s="17"/>
      <c r="E98" s="17"/>
      <c r="F98" s="17"/>
    </row>
    <row r="99" spans="1:6" hidden="1" x14ac:dyDescent="0.2">
      <c r="A99" s="26"/>
      <c r="B99" s="17"/>
      <c r="C99" s="17"/>
      <c r="D99" s="17"/>
      <c r="E99" s="17"/>
      <c r="F99" s="17"/>
    </row>
    <row r="100" spans="1:6" hidden="1" x14ac:dyDescent="0.2">
      <c r="A100" s="26"/>
      <c r="B100" s="17"/>
      <c r="C100" s="17"/>
      <c r="D100" s="17"/>
      <c r="E100" s="17"/>
      <c r="F100" s="17"/>
    </row>
    <row r="101" spans="1:6" hidden="1" x14ac:dyDescent="0.2">
      <c r="A101" s="26"/>
      <c r="B101" s="17"/>
      <c r="C101" s="17"/>
      <c r="D101" s="17"/>
      <c r="E101" s="17"/>
      <c r="F101" s="17"/>
    </row>
    <row r="102" spans="1:6" x14ac:dyDescent="0.2"/>
    <row r="103" spans="1:6" x14ac:dyDescent="0.2"/>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sheetData>
  <sheetProtection algorithmName="SHA-512" hashValue="ly8w70dkmQy3Sz7r/TgquP4yRLsoafDjChix5hKDtPyaj6oligsEqbYyNa6fsl+0aRyTbtHtaEwIuY3rKtRDtw==" saltValue="6WlCVwqSxOZLz6SIU2m1Mg==" spinCount="100000" sheet="1" objects="1" scenarios="1" selectLockedCells="1" selectUnlockedCells="1"/>
  <mergeCells count="14">
    <mergeCell ref="B7:E7"/>
    <mergeCell ref="B5:E5"/>
    <mergeCell ref="D76:E76"/>
    <mergeCell ref="A1:E1"/>
    <mergeCell ref="A34:E34"/>
    <mergeCell ref="B2:E2"/>
    <mergeCell ref="B3:E3"/>
    <mergeCell ref="B4:E4"/>
    <mergeCell ref="A8:E8"/>
    <mergeCell ref="A9:E9"/>
    <mergeCell ref="B6:E6"/>
    <mergeCell ref="D31:E31"/>
    <mergeCell ref="A10:E10"/>
    <mergeCell ref="A67:E67"/>
  </mergeCells>
  <phoneticPr fontId="35" type="noConversion"/>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6 A12 A30 A69 A75 A6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8 A3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70:A74 A13:A29 A37:A6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&amp;C_x000D_&amp;1#&amp;"Calibri"&amp;10&amp;K000000 IN-CONFIDENCE: ORGANISATION&amp;RWorksheet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B69:B75 B21:B30 B36:B38 B12:B14 B55:B61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4" zoomScale="115" zoomScaleNormal="115" workbookViewId="0">
      <selection activeCell="C29" sqref="C2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19" t="s">
        <v>60</v>
      </c>
      <c r="B1" s="119"/>
      <c r="C1" s="119"/>
      <c r="D1" s="119"/>
      <c r="E1" s="119"/>
    </row>
    <row r="2" spans="1:6" ht="21" customHeight="1" x14ac:dyDescent="0.2">
      <c r="A2" s="3" t="s">
        <v>3</v>
      </c>
      <c r="B2" s="123" t="str">
        <f>'Summary and sign-off'!B2:F2</f>
        <v>Electricity Authority Te Mana Hiko</v>
      </c>
      <c r="C2" s="123"/>
      <c r="D2" s="123"/>
      <c r="E2" s="123"/>
    </row>
    <row r="3" spans="1:6" ht="21" customHeight="1" x14ac:dyDescent="0.2">
      <c r="A3" s="3" t="s">
        <v>61</v>
      </c>
      <c r="B3" s="123" t="str">
        <f>'Summary and sign-off'!B3:F3</f>
        <v>Sarah Gillies</v>
      </c>
      <c r="C3" s="123"/>
      <c r="D3" s="123"/>
      <c r="E3" s="123"/>
    </row>
    <row r="4" spans="1:6" ht="21" customHeight="1" x14ac:dyDescent="0.2">
      <c r="A4" s="3" t="s">
        <v>62</v>
      </c>
      <c r="B4" s="123">
        <f>'Summary and sign-off'!B4:F4</f>
        <v>45108</v>
      </c>
      <c r="C4" s="123"/>
      <c r="D4" s="123"/>
      <c r="E4" s="123"/>
    </row>
    <row r="5" spans="1:6" ht="21" customHeight="1" x14ac:dyDescent="0.2">
      <c r="A5" s="3" t="s">
        <v>63</v>
      </c>
      <c r="B5" s="123">
        <f>'Summary and sign-off'!B5:F5</f>
        <v>45473</v>
      </c>
      <c r="C5" s="123"/>
      <c r="D5" s="123"/>
      <c r="E5" s="123"/>
    </row>
    <row r="6" spans="1:6" ht="21" customHeight="1" x14ac:dyDescent="0.2">
      <c r="A6" s="3" t="s">
        <v>64</v>
      </c>
      <c r="B6" s="117" t="s">
        <v>32</v>
      </c>
      <c r="C6" s="117"/>
      <c r="D6" s="117"/>
      <c r="E6" s="117"/>
    </row>
    <row r="7" spans="1:6" ht="21" customHeight="1" x14ac:dyDescent="0.2">
      <c r="A7" s="3" t="s">
        <v>7</v>
      </c>
      <c r="B7" s="117" t="s">
        <v>34</v>
      </c>
      <c r="C7" s="117"/>
      <c r="D7" s="117"/>
      <c r="E7" s="117"/>
    </row>
    <row r="8" spans="1:6" ht="35.25" customHeight="1" x14ac:dyDescent="0.25">
      <c r="A8" s="131" t="s">
        <v>88</v>
      </c>
      <c r="B8" s="131"/>
      <c r="C8" s="132"/>
      <c r="D8" s="132"/>
      <c r="E8" s="132"/>
      <c r="F8" s="27"/>
    </row>
    <row r="9" spans="1:6" ht="35.25" customHeight="1" x14ac:dyDescent="0.25">
      <c r="A9" s="129" t="s">
        <v>89</v>
      </c>
      <c r="B9" s="130"/>
      <c r="C9" s="130"/>
      <c r="D9" s="130"/>
      <c r="E9" s="130"/>
      <c r="F9" s="27"/>
    </row>
    <row r="10" spans="1:6" ht="27" customHeight="1" x14ac:dyDescent="0.2">
      <c r="A10" s="24" t="s">
        <v>90</v>
      </c>
      <c r="B10" s="24" t="s">
        <v>13</v>
      </c>
      <c r="C10" s="24" t="s">
        <v>91</v>
      </c>
      <c r="D10" s="24" t="s">
        <v>92</v>
      </c>
      <c r="E10" s="24" t="s">
        <v>72</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12"/>
      <c r="B13" s="101"/>
      <c r="C13" s="105" t="s">
        <v>128</v>
      </c>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x14ac:dyDescent="0.2">
      <c r="A16" s="100"/>
      <c r="B16" s="101"/>
      <c r="C16" s="105"/>
      <c r="D16" s="105"/>
      <c r="E16" s="106"/>
    </row>
    <row r="17" spans="1:6" s="2" customFormat="1" x14ac:dyDescent="0.2">
      <c r="A17" s="112"/>
      <c r="B17" s="101"/>
      <c r="C17" s="105"/>
      <c r="D17" s="105"/>
      <c r="E17" s="106"/>
    </row>
    <row r="18" spans="1:6" s="2" customFormat="1" x14ac:dyDescent="0.2">
      <c r="A18" s="100"/>
      <c r="B18" s="101"/>
      <c r="C18" s="105"/>
      <c r="D18" s="105"/>
      <c r="E18" s="106"/>
    </row>
    <row r="19" spans="1:6" s="2" customFormat="1" x14ac:dyDescent="0.2">
      <c r="A19" s="100"/>
      <c r="B19" s="101"/>
      <c r="C19" s="105"/>
      <c r="D19" s="105"/>
      <c r="E19" s="106"/>
    </row>
    <row r="20" spans="1:6" s="2" customFormat="1" x14ac:dyDescent="0.2">
      <c r="A20" s="100"/>
      <c r="B20" s="101"/>
      <c r="C20" s="105"/>
      <c r="D20" s="105"/>
      <c r="E20" s="106"/>
    </row>
    <row r="21" spans="1:6" s="2" customFormat="1" x14ac:dyDescent="0.2">
      <c r="A21" s="100"/>
      <c r="B21" s="101"/>
      <c r="C21" s="105"/>
      <c r="D21" s="105"/>
      <c r="E21" s="106"/>
    </row>
    <row r="22" spans="1:6" s="2" customFormat="1" x14ac:dyDescent="0.2">
      <c r="A22" s="104"/>
      <c r="B22" s="101"/>
      <c r="C22" s="105"/>
      <c r="D22" s="105"/>
      <c r="E22" s="106"/>
    </row>
    <row r="23" spans="1:6" s="2" customFormat="1" x14ac:dyDescent="0.2">
      <c r="A23" s="104"/>
      <c r="B23" s="101"/>
      <c r="C23" s="105"/>
      <c r="D23" s="105"/>
      <c r="E23" s="106"/>
    </row>
    <row r="24" spans="1:6" s="2" customFormat="1" ht="11.25" hidden="1" customHeight="1" x14ac:dyDescent="0.2">
      <c r="A24" s="82"/>
      <c r="B24" s="79"/>
      <c r="C24" s="83"/>
      <c r="D24" s="83"/>
      <c r="E24" s="84"/>
    </row>
    <row r="25" spans="1:6" ht="34.5" customHeight="1" x14ac:dyDescent="0.2">
      <c r="A25" s="39" t="s">
        <v>93</v>
      </c>
      <c r="B25" s="48">
        <f>SUM(B11:B24)</f>
        <v>0</v>
      </c>
      <c r="C25" s="54"/>
      <c r="D25" s="124"/>
      <c r="E25" s="124"/>
      <c r="F25" s="2"/>
    </row>
    <row r="26" spans="1:6" x14ac:dyDescent="0.2">
      <c r="A26" s="18"/>
      <c r="B26" s="17"/>
      <c r="C26" s="17"/>
      <c r="D26" s="17"/>
      <c r="E26" s="17"/>
    </row>
    <row r="27" spans="1:6" x14ac:dyDescent="0.2">
      <c r="A27" s="18" t="s">
        <v>24</v>
      </c>
      <c r="B27" s="19"/>
      <c r="C27" s="17"/>
      <c r="D27" s="17"/>
      <c r="E27" s="17"/>
    </row>
    <row r="28" spans="1:6" ht="12.75" customHeight="1" x14ac:dyDescent="0.2">
      <c r="A28" s="20" t="s">
        <v>94</v>
      </c>
      <c r="B28" s="20"/>
      <c r="C28" s="20"/>
      <c r="D28" s="20"/>
      <c r="E28" s="20"/>
    </row>
    <row r="29" spans="1:6" x14ac:dyDescent="0.2">
      <c r="A29" s="20" t="s">
        <v>95</v>
      </c>
      <c r="B29" s="20"/>
      <c r="C29" s="28"/>
      <c r="D29" s="28"/>
      <c r="E29" s="28"/>
    </row>
    <row r="30" spans="1:6" x14ac:dyDescent="0.2">
      <c r="A30" s="20" t="s">
        <v>30</v>
      </c>
      <c r="B30" s="19"/>
      <c r="C30" s="17"/>
      <c r="D30" s="17"/>
      <c r="E30" s="17"/>
      <c r="F30" s="17"/>
    </row>
    <row r="31" spans="1:6" x14ac:dyDescent="0.2">
      <c r="A31" s="20" t="s">
        <v>96</v>
      </c>
      <c r="B31" s="20"/>
      <c r="C31" s="28"/>
      <c r="D31" s="28"/>
      <c r="E31" s="28"/>
    </row>
    <row r="32" spans="1:6" ht="12.75" customHeight="1" x14ac:dyDescent="0.2">
      <c r="A32" s="20" t="s">
        <v>97</v>
      </c>
      <c r="B32" s="20"/>
      <c r="C32" s="22"/>
      <c r="D32" s="22"/>
      <c r="E32" s="22"/>
    </row>
    <row r="33" spans="1:5" x14ac:dyDescent="0.2">
      <c r="A33" s="17"/>
      <c r="B33" s="17"/>
      <c r="C33" s="17"/>
      <c r="D33" s="17"/>
      <c r="E33" s="17"/>
    </row>
  </sheetData>
  <sheetProtection algorithmName="SHA-512" hashValue="7j30U4pQzo2mL7u7YKZK/+Gx7xtEvKoNPNgL7XaS8brm/PTsjdcbF5cMsobLvMkSMd2J6JxG4zfzOGGPHx4HxQ==" saltValue="oE53E1nWF1U63ze0EtaNXA==" spinCount="100000" sheet="1" objects="1" scenarios="1" selectLockedCells="1" selectUnlockedCells="1"/>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&amp;C_x000D_&amp;1#&amp;"Calibri"&amp;10&amp;K000000 IN-CONFIDENCE: ORGANISATION&amp;RWorksheet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50"/>
  <sheetViews>
    <sheetView topLeftCell="A35" zoomScaleNormal="100" workbookViewId="0">
      <selection activeCell="A33" sqref="A3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19" t="s">
        <v>60</v>
      </c>
      <c r="B1" s="119"/>
      <c r="C1" s="119"/>
      <c r="D1" s="119"/>
      <c r="E1" s="119"/>
    </row>
    <row r="2" spans="1:6" ht="21" customHeight="1" x14ac:dyDescent="0.2">
      <c r="A2" s="3" t="s">
        <v>3</v>
      </c>
      <c r="B2" s="123" t="str">
        <f>'Summary and sign-off'!B2:F2</f>
        <v>Electricity Authority Te Mana Hiko</v>
      </c>
      <c r="C2" s="123"/>
      <c r="D2" s="123"/>
      <c r="E2" s="123"/>
    </row>
    <row r="3" spans="1:6" ht="21" customHeight="1" x14ac:dyDescent="0.2">
      <c r="A3" s="3" t="s">
        <v>61</v>
      </c>
      <c r="B3" s="123" t="str">
        <f>'Summary and sign-off'!B3:F3</f>
        <v>Sarah Gillies</v>
      </c>
      <c r="C3" s="123"/>
      <c r="D3" s="123"/>
      <c r="E3" s="123"/>
    </row>
    <row r="4" spans="1:6" ht="21" customHeight="1" x14ac:dyDescent="0.2">
      <c r="A4" s="3" t="s">
        <v>62</v>
      </c>
      <c r="B4" s="123">
        <f>'Summary and sign-off'!B4:F4</f>
        <v>45108</v>
      </c>
      <c r="C4" s="123"/>
      <c r="D4" s="123"/>
      <c r="E4" s="123"/>
    </row>
    <row r="5" spans="1:6" ht="21" customHeight="1" x14ac:dyDescent="0.2">
      <c r="A5" s="3" t="s">
        <v>63</v>
      </c>
      <c r="B5" s="123">
        <f>'Summary and sign-off'!B5:F5</f>
        <v>45473</v>
      </c>
      <c r="C5" s="123"/>
      <c r="D5" s="123"/>
      <c r="E5" s="123"/>
    </row>
    <row r="6" spans="1:6" ht="21" customHeight="1" x14ac:dyDescent="0.2">
      <c r="A6" s="3" t="s">
        <v>64</v>
      </c>
      <c r="B6" s="117" t="s">
        <v>32</v>
      </c>
      <c r="C6" s="117"/>
      <c r="D6" s="117"/>
      <c r="E6" s="117"/>
      <c r="F6" s="23"/>
    </row>
    <row r="7" spans="1:6" ht="21" customHeight="1" x14ac:dyDescent="0.2">
      <c r="A7" s="3" t="s">
        <v>7</v>
      </c>
      <c r="B7" s="117" t="s">
        <v>34</v>
      </c>
      <c r="C7" s="117"/>
      <c r="D7" s="117"/>
      <c r="E7" s="117"/>
      <c r="F7" s="23"/>
    </row>
    <row r="8" spans="1:6" ht="35.25" customHeight="1" x14ac:dyDescent="0.2">
      <c r="A8" s="126" t="s">
        <v>98</v>
      </c>
      <c r="B8" s="126"/>
      <c r="C8" s="132"/>
      <c r="D8" s="132"/>
      <c r="E8" s="132"/>
    </row>
    <row r="9" spans="1:6" ht="35.25" customHeight="1" x14ac:dyDescent="0.2">
      <c r="A9" s="133" t="s">
        <v>99</v>
      </c>
      <c r="B9" s="134"/>
      <c r="C9" s="134"/>
      <c r="D9" s="134"/>
      <c r="E9" s="134"/>
    </row>
    <row r="10" spans="1:6" ht="27" customHeight="1" x14ac:dyDescent="0.2">
      <c r="A10" s="24" t="s">
        <v>68</v>
      </c>
      <c r="B10" s="24" t="s">
        <v>13</v>
      </c>
      <c r="C10" s="24" t="s">
        <v>100</v>
      </c>
      <c r="D10" s="24" t="s">
        <v>101</v>
      </c>
      <c r="E10" s="24" t="s">
        <v>72</v>
      </c>
      <c r="F10" s="20"/>
    </row>
    <row r="11" spans="1:6" s="2" customFormat="1" hidden="1" x14ac:dyDescent="0.2">
      <c r="A11" s="82"/>
      <c r="B11" s="79"/>
      <c r="C11" s="83"/>
      <c r="D11" s="83"/>
      <c r="E11" s="84"/>
    </row>
    <row r="12" spans="1:6" s="2" customFormat="1" x14ac:dyDescent="0.2">
      <c r="A12" s="104"/>
      <c r="B12" s="101"/>
      <c r="C12" s="105"/>
      <c r="D12" s="105"/>
      <c r="E12" s="106"/>
    </row>
    <row r="13" spans="1:6" s="2" customFormat="1" x14ac:dyDescent="0.2">
      <c r="A13" s="113">
        <v>45108</v>
      </c>
      <c r="B13" s="101">
        <v>491.28</v>
      </c>
      <c r="C13" s="105" t="s">
        <v>129</v>
      </c>
      <c r="D13" s="105" t="s">
        <v>122</v>
      </c>
      <c r="E13" s="106" t="s">
        <v>120</v>
      </c>
    </row>
    <row r="14" spans="1:6" s="2" customFormat="1" x14ac:dyDescent="0.2">
      <c r="A14" s="104">
        <v>45139</v>
      </c>
      <c r="B14" s="101">
        <v>491.28</v>
      </c>
      <c r="C14" s="105" t="s">
        <v>129</v>
      </c>
      <c r="D14" s="105" t="s">
        <v>122</v>
      </c>
      <c r="E14" s="106" t="s">
        <v>120</v>
      </c>
    </row>
    <row r="15" spans="1:6" s="2" customFormat="1" x14ac:dyDescent="0.2">
      <c r="A15" s="104">
        <v>45170</v>
      </c>
      <c r="B15" s="101">
        <v>491.28</v>
      </c>
      <c r="C15" s="105" t="s">
        <v>129</v>
      </c>
      <c r="D15" s="105" t="s">
        <v>122</v>
      </c>
      <c r="E15" s="106" t="s">
        <v>120</v>
      </c>
    </row>
    <row r="16" spans="1:6" s="2" customFormat="1" x14ac:dyDescent="0.2">
      <c r="A16" s="113">
        <v>45200</v>
      </c>
      <c r="B16" s="101">
        <v>491.28</v>
      </c>
      <c r="C16" s="105" t="s">
        <v>129</v>
      </c>
      <c r="D16" s="105" t="s">
        <v>122</v>
      </c>
      <c r="E16" s="106" t="s">
        <v>120</v>
      </c>
    </row>
    <row r="17" spans="1:5" s="2" customFormat="1" x14ac:dyDescent="0.2">
      <c r="A17" s="104">
        <v>45231</v>
      </c>
      <c r="B17" s="101">
        <v>491.28</v>
      </c>
      <c r="C17" s="105" t="s">
        <v>129</v>
      </c>
      <c r="D17" s="105" t="s">
        <v>122</v>
      </c>
      <c r="E17" s="106" t="s">
        <v>120</v>
      </c>
    </row>
    <row r="18" spans="1:5" s="2" customFormat="1" x14ac:dyDescent="0.2">
      <c r="A18" s="104">
        <v>45261</v>
      </c>
      <c r="B18" s="101">
        <v>491.28</v>
      </c>
      <c r="C18" s="105" t="s">
        <v>129</v>
      </c>
      <c r="D18" s="105" t="s">
        <v>122</v>
      </c>
      <c r="E18" s="106" t="s">
        <v>120</v>
      </c>
    </row>
    <row r="19" spans="1:5" s="2" customFormat="1" x14ac:dyDescent="0.2">
      <c r="A19" s="113">
        <v>45292</v>
      </c>
      <c r="B19" s="101">
        <v>491.28</v>
      </c>
      <c r="C19" s="105" t="s">
        <v>129</v>
      </c>
      <c r="D19" s="105" t="s">
        <v>122</v>
      </c>
      <c r="E19" s="106" t="s">
        <v>120</v>
      </c>
    </row>
    <row r="20" spans="1:5" s="2" customFormat="1" x14ac:dyDescent="0.2">
      <c r="A20" s="113">
        <v>45323</v>
      </c>
      <c r="B20" s="101">
        <v>491.28</v>
      </c>
      <c r="C20" s="105" t="s">
        <v>129</v>
      </c>
      <c r="D20" s="105" t="s">
        <v>122</v>
      </c>
      <c r="E20" s="106" t="s">
        <v>120</v>
      </c>
    </row>
    <row r="21" spans="1:5" s="2" customFormat="1" x14ac:dyDescent="0.2">
      <c r="A21" s="104">
        <v>45352</v>
      </c>
      <c r="B21" s="101">
        <v>491.28</v>
      </c>
      <c r="C21" s="105" t="s">
        <v>129</v>
      </c>
      <c r="D21" s="105" t="s">
        <v>122</v>
      </c>
      <c r="E21" s="106" t="s">
        <v>120</v>
      </c>
    </row>
    <row r="22" spans="1:5" s="2" customFormat="1" x14ac:dyDescent="0.2">
      <c r="A22" s="104">
        <v>45383</v>
      </c>
      <c r="B22" s="101">
        <v>510.05</v>
      </c>
      <c r="C22" s="105" t="s">
        <v>129</v>
      </c>
      <c r="D22" s="105" t="s">
        <v>143</v>
      </c>
      <c r="E22" s="106" t="s">
        <v>120</v>
      </c>
    </row>
    <row r="23" spans="1:5" s="2" customFormat="1" x14ac:dyDescent="0.2">
      <c r="A23" s="104">
        <v>45413</v>
      </c>
      <c r="B23" s="101">
        <v>505.36</v>
      </c>
      <c r="C23" s="105" t="s">
        <v>129</v>
      </c>
      <c r="D23" s="105" t="s">
        <v>122</v>
      </c>
      <c r="E23" s="106" t="s">
        <v>120</v>
      </c>
    </row>
    <row r="24" spans="1:5" s="2" customFormat="1" x14ac:dyDescent="0.2">
      <c r="A24" s="104">
        <v>45444</v>
      </c>
      <c r="B24" s="101">
        <v>505.36</v>
      </c>
      <c r="C24" s="105" t="s">
        <v>129</v>
      </c>
      <c r="D24" s="105" t="s">
        <v>122</v>
      </c>
      <c r="E24" s="106" t="s">
        <v>120</v>
      </c>
    </row>
    <row r="25" spans="1:5" s="2" customFormat="1" x14ac:dyDescent="0.2">
      <c r="A25" s="104"/>
      <c r="B25" s="101"/>
      <c r="C25" s="105"/>
      <c r="D25" s="105"/>
      <c r="E25" s="106"/>
    </row>
    <row r="26" spans="1:5" s="2" customFormat="1" x14ac:dyDescent="0.2">
      <c r="A26" s="113">
        <v>45108</v>
      </c>
      <c r="B26" s="101">
        <v>28</v>
      </c>
      <c r="C26" s="105" t="s">
        <v>123</v>
      </c>
      <c r="D26" s="105" t="s">
        <v>124</v>
      </c>
      <c r="E26" s="106" t="s">
        <v>121</v>
      </c>
    </row>
    <row r="27" spans="1:5" s="2" customFormat="1" x14ac:dyDescent="0.2">
      <c r="A27" s="104">
        <v>45139</v>
      </c>
      <c r="B27" s="101">
        <v>28</v>
      </c>
      <c r="C27" s="105" t="s">
        <v>123</v>
      </c>
      <c r="D27" s="105" t="s">
        <v>124</v>
      </c>
      <c r="E27" s="106" t="s">
        <v>121</v>
      </c>
    </row>
    <row r="28" spans="1:5" s="2" customFormat="1" x14ac:dyDescent="0.2">
      <c r="A28" s="104">
        <v>45170</v>
      </c>
      <c r="B28" s="101">
        <v>28</v>
      </c>
      <c r="C28" s="105" t="s">
        <v>123</v>
      </c>
      <c r="D28" s="105" t="s">
        <v>124</v>
      </c>
      <c r="E28" s="106" t="s">
        <v>121</v>
      </c>
    </row>
    <row r="29" spans="1:5" s="2" customFormat="1" x14ac:dyDescent="0.2">
      <c r="A29" s="104">
        <v>45108</v>
      </c>
      <c r="B29" s="101">
        <f>35.46-28</f>
        <v>7.4600000000000009</v>
      </c>
      <c r="C29" s="105" t="s">
        <v>123</v>
      </c>
      <c r="D29" s="105" t="s">
        <v>189</v>
      </c>
      <c r="E29" s="106" t="s">
        <v>121</v>
      </c>
    </row>
    <row r="30" spans="1:5" s="2" customFormat="1" x14ac:dyDescent="0.2">
      <c r="A30" s="113">
        <v>45200</v>
      </c>
      <c r="B30" s="101">
        <v>32.14</v>
      </c>
      <c r="C30" s="105" t="s">
        <v>123</v>
      </c>
      <c r="D30" s="105" t="s">
        <v>124</v>
      </c>
      <c r="E30" s="106" t="s">
        <v>121</v>
      </c>
    </row>
    <row r="31" spans="1:5" s="2" customFormat="1" x14ac:dyDescent="0.2">
      <c r="A31" s="104">
        <v>45231</v>
      </c>
      <c r="B31" s="101">
        <v>54.09</v>
      </c>
      <c r="C31" s="105" t="s">
        <v>123</v>
      </c>
      <c r="D31" s="105" t="s">
        <v>124</v>
      </c>
      <c r="E31" s="106" t="s">
        <v>121</v>
      </c>
    </row>
    <row r="32" spans="1:5" s="2" customFormat="1" x14ac:dyDescent="0.2">
      <c r="A32" s="104">
        <v>45261</v>
      </c>
      <c r="B32" s="101">
        <v>29.29</v>
      </c>
      <c r="C32" s="105" t="s">
        <v>123</v>
      </c>
      <c r="D32" s="105" t="s">
        <v>124</v>
      </c>
      <c r="E32" s="106" t="s">
        <v>121</v>
      </c>
    </row>
    <row r="33" spans="1:5" s="2" customFormat="1" x14ac:dyDescent="0.2">
      <c r="A33" s="113">
        <v>45292</v>
      </c>
      <c r="B33" s="101">
        <v>28.43</v>
      </c>
      <c r="C33" s="105" t="s">
        <v>123</v>
      </c>
      <c r="D33" s="105" t="s">
        <v>124</v>
      </c>
      <c r="E33" s="106" t="s">
        <v>121</v>
      </c>
    </row>
    <row r="34" spans="1:5" s="2" customFormat="1" x14ac:dyDescent="0.2">
      <c r="A34" s="104">
        <v>45323</v>
      </c>
      <c r="B34" s="101">
        <v>28</v>
      </c>
      <c r="C34" s="105" t="s">
        <v>123</v>
      </c>
      <c r="D34" s="105" t="s">
        <v>124</v>
      </c>
      <c r="E34" s="106" t="s">
        <v>121</v>
      </c>
    </row>
    <row r="35" spans="1:5" s="2" customFormat="1" x14ac:dyDescent="0.2">
      <c r="A35" s="104">
        <v>45352</v>
      </c>
      <c r="B35" s="101">
        <v>28.86</v>
      </c>
      <c r="C35" s="105" t="s">
        <v>123</v>
      </c>
      <c r="D35" s="105" t="s">
        <v>124</v>
      </c>
      <c r="E35" s="106" t="s">
        <v>121</v>
      </c>
    </row>
    <row r="36" spans="1:5" s="2" customFormat="1" x14ac:dyDescent="0.2">
      <c r="A36" s="113">
        <v>45383</v>
      </c>
      <c r="B36" s="101">
        <v>28</v>
      </c>
      <c r="C36" s="105" t="s">
        <v>123</v>
      </c>
      <c r="D36" s="105" t="s">
        <v>124</v>
      </c>
      <c r="E36" s="106" t="s">
        <v>121</v>
      </c>
    </row>
    <row r="37" spans="1:5" s="2" customFormat="1" x14ac:dyDescent="0.2">
      <c r="A37" s="104">
        <v>45413</v>
      </c>
      <c r="B37" s="101">
        <v>28.43</v>
      </c>
      <c r="C37" s="105" t="s">
        <v>123</v>
      </c>
      <c r="D37" s="105" t="s">
        <v>124</v>
      </c>
      <c r="E37" s="106" t="s">
        <v>121</v>
      </c>
    </row>
    <row r="38" spans="1:5" s="2" customFormat="1" x14ac:dyDescent="0.2">
      <c r="A38" s="113"/>
      <c r="B38" s="101"/>
      <c r="C38" s="105"/>
      <c r="D38" s="105"/>
      <c r="E38" s="106"/>
    </row>
    <row r="39" spans="1:5" s="2" customFormat="1" x14ac:dyDescent="0.2">
      <c r="A39" s="115" t="s">
        <v>204</v>
      </c>
      <c r="B39" s="101">
        <v>400</v>
      </c>
      <c r="C39" s="105" t="s">
        <v>130</v>
      </c>
      <c r="D39" s="105" t="s">
        <v>127</v>
      </c>
      <c r="E39" s="106" t="s">
        <v>120</v>
      </c>
    </row>
    <row r="40" spans="1:5" s="2" customFormat="1" x14ac:dyDescent="0.2">
      <c r="A40" s="115" t="s">
        <v>205</v>
      </c>
      <c r="B40" s="101">
        <v>400</v>
      </c>
      <c r="C40" s="105" t="s">
        <v>130</v>
      </c>
      <c r="D40" s="105" t="s">
        <v>127</v>
      </c>
      <c r="E40" s="106" t="s">
        <v>120</v>
      </c>
    </row>
    <row r="41" spans="1:5" s="2" customFormat="1" x14ac:dyDescent="0.2">
      <c r="A41" s="115" t="s">
        <v>206</v>
      </c>
      <c r="B41" s="101">
        <v>400</v>
      </c>
      <c r="C41" s="105" t="s">
        <v>130</v>
      </c>
      <c r="D41" s="105" t="s">
        <v>127</v>
      </c>
      <c r="E41" s="106" t="s">
        <v>120</v>
      </c>
    </row>
    <row r="42" spans="1:5" s="2" customFormat="1" x14ac:dyDescent="0.2">
      <c r="A42" s="115" t="s">
        <v>206</v>
      </c>
      <c r="B42" s="101">
        <v>200</v>
      </c>
      <c r="C42" s="105" t="s">
        <v>130</v>
      </c>
      <c r="D42" s="105" t="s">
        <v>127</v>
      </c>
      <c r="E42" s="106" t="s">
        <v>120</v>
      </c>
    </row>
    <row r="43" spans="1:5" s="2" customFormat="1" x14ac:dyDescent="0.2">
      <c r="A43" s="115" t="s">
        <v>207</v>
      </c>
      <c r="B43" s="101">
        <v>400</v>
      </c>
      <c r="C43" s="105" t="s">
        <v>130</v>
      </c>
      <c r="D43" s="105" t="s">
        <v>127</v>
      </c>
      <c r="E43" s="106" t="s">
        <v>120</v>
      </c>
    </row>
    <row r="44" spans="1:5" s="2" customFormat="1" x14ac:dyDescent="0.2">
      <c r="A44" s="113" t="s">
        <v>196</v>
      </c>
      <c r="B44" s="101">
        <v>400</v>
      </c>
      <c r="C44" s="105" t="s">
        <v>130</v>
      </c>
      <c r="D44" s="105" t="s">
        <v>127</v>
      </c>
      <c r="E44" s="106" t="s">
        <v>120</v>
      </c>
    </row>
    <row r="45" spans="1:5" s="2" customFormat="1" x14ac:dyDescent="0.2">
      <c r="A45" s="113" t="s">
        <v>197</v>
      </c>
      <c r="B45" s="101">
        <v>400</v>
      </c>
      <c r="C45" s="105" t="s">
        <v>130</v>
      </c>
      <c r="D45" s="105" t="s">
        <v>127</v>
      </c>
      <c r="E45" s="106" t="s">
        <v>120</v>
      </c>
    </row>
    <row r="46" spans="1:5" s="2" customFormat="1" x14ac:dyDescent="0.2">
      <c r="A46" s="113" t="s">
        <v>198</v>
      </c>
      <c r="B46" s="101">
        <v>400</v>
      </c>
      <c r="C46" s="105" t="s">
        <v>130</v>
      </c>
      <c r="D46" s="105" t="s">
        <v>127</v>
      </c>
      <c r="E46" s="106" t="s">
        <v>120</v>
      </c>
    </row>
    <row r="47" spans="1:5" s="2" customFormat="1" x14ac:dyDescent="0.2">
      <c r="A47" s="113" t="s">
        <v>199</v>
      </c>
      <c r="B47" s="101">
        <v>400</v>
      </c>
      <c r="C47" s="105" t="s">
        <v>130</v>
      </c>
      <c r="D47" s="105" t="s">
        <v>127</v>
      </c>
      <c r="E47" s="106" t="s">
        <v>120</v>
      </c>
    </row>
    <row r="48" spans="1:5" s="2" customFormat="1" x14ac:dyDescent="0.2">
      <c r="A48" s="113"/>
      <c r="B48" s="101"/>
      <c r="C48" s="105"/>
      <c r="D48" s="105"/>
      <c r="E48" s="106"/>
    </row>
    <row r="49" spans="1:6" s="2" customFormat="1" x14ac:dyDescent="0.2">
      <c r="A49" s="113">
        <v>45108</v>
      </c>
      <c r="B49" s="101">
        <v>504.35</v>
      </c>
      <c r="C49" s="105" t="s">
        <v>171</v>
      </c>
      <c r="D49" s="105" t="s">
        <v>172</v>
      </c>
      <c r="E49" s="106" t="s">
        <v>121</v>
      </c>
    </row>
    <row r="50" spans="1:6" s="2" customFormat="1" x14ac:dyDescent="0.2">
      <c r="A50" s="113"/>
      <c r="B50" s="101"/>
      <c r="C50" s="105"/>
      <c r="D50" s="105"/>
      <c r="E50" s="106"/>
    </row>
    <row r="51" spans="1:6" s="2" customFormat="1" x14ac:dyDescent="0.2">
      <c r="A51" s="113">
        <v>45108</v>
      </c>
      <c r="B51" s="101">
        <v>1781.35</v>
      </c>
      <c r="C51" s="105" t="s">
        <v>173</v>
      </c>
      <c r="D51" s="105" t="s">
        <v>172</v>
      </c>
      <c r="E51" s="106" t="s">
        <v>121</v>
      </c>
    </row>
    <row r="52" spans="1:6" s="2" customFormat="1" x14ac:dyDescent="0.2">
      <c r="A52" s="113"/>
      <c r="B52" s="101"/>
      <c r="C52" s="105"/>
      <c r="D52" s="105"/>
      <c r="E52" s="106"/>
    </row>
    <row r="53" spans="1:6" s="2" customFormat="1" x14ac:dyDescent="0.2">
      <c r="A53" s="113" t="s">
        <v>155</v>
      </c>
      <c r="B53" s="101">
        <v>2970</v>
      </c>
      <c r="C53" s="105" t="s">
        <v>154</v>
      </c>
      <c r="D53" s="105" t="s">
        <v>156</v>
      </c>
      <c r="E53" s="106" t="s">
        <v>120</v>
      </c>
    </row>
    <row r="54" spans="1:6" s="2" customFormat="1" x14ac:dyDescent="0.2">
      <c r="A54" s="113"/>
      <c r="B54" s="101"/>
      <c r="C54" s="105"/>
      <c r="D54" s="105"/>
      <c r="E54" s="106"/>
    </row>
    <row r="55" spans="1:6" s="2" customFormat="1" ht="25.5" x14ac:dyDescent="0.2">
      <c r="A55" s="113">
        <v>45337</v>
      </c>
      <c r="B55" s="101">
        <v>30.43</v>
      </c>
      <c r="C55" s="105" t="s">
        <v>152</v>
      </c>
      <c r="D55" s="105" t="s">
        <v>201</v>
      </c>
      <c r="E55" s="106" t="s">
        <v>120</v>
      </c>
    </row>
    <row r="56" spans="1:6" s="2" customFormat="1" x14ac:dyDescent="0.2">
      <c r="A56" s="113"/>
      <c r="B56" s="101"/>
      <c r="C56" s="105"/>
      <c r="D56" s="105"/>
      <c r="E56" s="106"/>
    </row>
    <row r="57" spans="1:6" s="2" customFormat="1" ht="38.25" x14ac:dyDescent="0.2">
      <c r="A57" s="113" t="s">
        <v>144</v>
      </c>
      <c r="B57" s="101">
        <v>6558.75</v>
      </c>
      <c r="C57" s="105" t="s">
        <v>202</v>
      </c>
      <c r="D57" s="105" t="s">
        <v>203</v>
      </c>
      <c r="E57" s="106" t="s">
        <v>132</v>
      </c>
    </row>
    <row r="58" spans="1:6" s="2" customFormat="1" x14ac:dyDescent="0.2">
      <c r="A58" s="113"/>
      <c r="B58" s="101"/>
      <c r="C58" s="105"/>
      <c r="D58" s="105"/>
      <c r="E58" s="106"/>
    </row>
    <row r="59" spans="1:6" s="2" customFormat="1" hidden="1" x14ac:dyDescent="0.2">
      <c r="A59" s="82"/>
      <c r="B59" s="79"/>
      <c r="C59" s="83"/>
      <c r="D59" s="83"/>
      <c r="E59" s="84"/>
    </row>
    <row r="60" spans="1:6" ht="34.5" customHeight="1" x14ac:dyDescent="0.2">
      <c r="A60" s="39" t="s">
        <v>102</v>
      </c>
      <c r="B60" s="48">
        <f>SUM(B11:B59)</f>
        <v>21535.87</v>
      </c>
      <c r="C60" s="54"/>
      <c r="D60" s="124"/>
      <c r="E60" s="124"/>
    </row>
    <row r="61" spans="1:6" ht="14.1" customHeight="1" x14ac:dyDescent="0.2">
      <c r="B61" s="17"/>
      <c r="C61" s="17"/>
      <c r="D61" s="17"/>
      <c r="E61" s="17"/>
    </row>
    <row r="62" spans="1:6" x14ac:dyDescent="0.2">
      <c r="A62" s="18" t="s">
        <v>103</v>
      </c>
      <c r="B62" s="17"/>
      <c r="C62" s="17"/>
      <c r="D62" s="17"/>
      <c r="E62" s="17"/>
    </row>
    <row r="63" spans="1:6" ht="12.6" customHeight="1" x14ac:dyDescent="0.2">
      <c r="A63" s="20" t="s">
        <v>82</v>
      </c>
      <c r="B63" s="17"/>
      <c r="C63" s="17"/>
      <c r="D63" s="17"/>
      <c r="E63" s="17"/>
    </row>
    <row r="64" spans="1:6" x14ac:dyDescent="0.2">
      <c r="A64" s="20" t="s">
        <v>30</v>
      </c>
      <c r="B64" s="19"/>
      <c r="C64" s="17"/>
      <c r="D64" s="17"/>
      <c r="E64" s="17"/>
      <c r="F64" s="17"/>
    </row>
    <row r="65" spans="1:6" x14ac:dyDescent="0.2">
      <c r="A65" s="20" t="s">
        <v>96</v>
      </c>
      <c r="C65" s="17"/>
      <c r="D65" s="17"/>
      <c r="E65" s="17"/>
      <c r="F65" s="17"/>
    </row>
    <row r="66" spans="1:6" ht="12.75" customHeight="1" x14ac:dyDescent="0.2">
      <c r="A66" s="20" t="s">
        <v>97</v>
      </c>
      <c r="B66" s="25"/>
      <c r="C66" s="22"/>
      <c r="D66" s="22"/>
      <c r="E66" s="22"/>
      <c r="F66" s="22"/>
    </row>
    <row r="67" spans="1:6" x14ac:dyDescent="0.2">
      <c r="B67" s="26"/>
      <c r="C67" s="17"/>
      <c r="D67" s="17"/>
      <c r="E67" s="17"/>
    </row>
    <row r="68" spans="1:6" hidden="1" x14ac:dyDescent="0.2">
      <c r="A68" s="17"/>
      <c r="B68" s="17"/>
      <c r="C68" s="17"/>
      <c r="D68" s="17"/>
    </row>
    <row r="69" spans="1:6" ht="12.75" hidden="1" customHeight="1" x14ac:dyDescent="0.2"/>
    <row r="70" spans="1:6" hidden="1" x14ac:dyDescent="0.2">
      <c r="A70" s="17"/>
      <c r="B70" s="17"/>
      <c r="C70" s="17"/>
      <c r="D70" s="17"/>
      <c r="E70" s="17"/>
    </row>
    <row r="71" spans="1:6" hidden="1" x14ac:dyDescent="0.2">
      <c r="A71" s="17"/>
      <c r="B71" s="17"/>
      <c r="C71" s="17"/>
      <c r="D71" s="17"/>
      <c r="E71" s="17"/>
    </row>
    <row r="72" spans="1:6" hidden="1" x14ac:dyDescent="0.2">
      <c r="A72" s="17"/>
      <c r="B72" s="17"/>
      <c r="C72" s="17"/>
      <c r="D72" s="17"/>
      <c r="E72" s="17"/>
    </row>
    <row r="73" spans="1:6" hidden="1" x14ac:dyDescent="0.2">
      <c r="A73" s="17"/>
      <c r="B73" s="17"/>
      <c r="C73" s="17"/>
      <c r="D73" s="17"/>
      <c r="E73" s="17"/>
    </row>
    <row r="74" spans="1:6" hidden="1" x14ac:dyDescent="0.2">
      <c r="A74" s="17"/>
      <c r="B74" s="17"/>
      <c r="C74" s="17"/>
      <c r="D74" s="17"/>
      <c r="E74" s="17"/>
    </row>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sheetData>
  <sheetProtection algorithmName="SHA-512" hashValue="2WxUQ9/pcDY9izbvYAQEqNHg4ZbgwpvhqY2mi9bC83f/pjA7S0jPy6KbMP55fQH2i+3qqvvzxcJFLtvXIeW8qw==" saltValue="Wx/U7P+PUdHGAA6dFsYBOA==" spinCount="100000" sheet="1" objects="1" scenarios="1" selectLockedCells="1" selectUnlockedCells="1"/>
  <mergeCells count="10">
    <mergeCell ref="D60:E6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9 A11:A1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5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&amp;C_x000D_&amp;1#&amp;"Calibri"&amp;10&amp;K000000 IN-CONFIDENCE: ORGANISATION&amp;RWorksheet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B11:B12 B52:B59 B19:B25 B44:B48 B32:B38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8"/>
  <sheetViews>
    <sheetView topLeftCell="A8" zoomScaleNormal="100" workbookViewId="0">
      <selection activeCell="A33" sqref="A3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19" t="s">
        <v>104</v>
      </c>
      <c r="B1" s="119"/>
      <c r="C1" s="119"/>
      <c r="D1" s="119"/>
      <c r="E1" s="119"/>
      <c r="F1" s="119"/>
    </row>
    <row r="2" spans="1:6" ht="21" customHeight="1" x14ac:dyDescent="0.2">
      <c r="A2" s="3" t="s">
        <v>3</v>
      </c>
      <c r="B2" s="123" t="str">
        <f>'Summary and sign-off'!B2:F2</f>
        <v>Electricity Authority Te Mana Hiko</v>
      </c>
      <c r="C2" s="123"/>
      <c r="D2" s="123"/>
      <c r="E2" s="123"/>
      <c r="F2" s="123"/>
    </row>
    <row r="3" spans="1:6" ht="21" customHeight="1" x14ac:dyDescent="0.2">
      <c r="A3" s="3" t="s">
        <v>61</v>
      </c>
      <c r="B3" s="123" t="str">
        <f>'Summary and sign-off'!B3:F3</f>
        <v>Sarah Gillies</v>
      </c>
      <c r="C3" s="123"/>
      <c r="D3" s="123"/>
      <c r="E3" s="123"/>
      <c r="F3" s="123"/>
    </row>
    <row r="4" spans="1:6" ht="21" customHeight="1" x14ac:dyDescent="0.2">
      <c r="A4" s="3" t="s">
        <v>62</v>
      </c>
      <c r="B4" s="123">
        <f>'Summary and sign-off'!B4:F4</f>
        <v>45108</v>
      </c>
      <c r="C4" s="123"/>
      <c r="D4" s="123"/>
      <c r="E4" s="123"/>
      <c r="F4" s="123"/>
    </row>
    <row r="5" spans="1:6" ht="21" customHeight="1" x14ac:dyDescent="0.2">
      <c r="A5" s="3" t="s">
        <v>63</v>
      </c>
      <c r="B5" s="123">
        <f>'Summary and sign-off'!B5:F5</f>
        <v>45473</v>
      </c>
      <c r="C5" s="123"/>
      <c r="D5" s="123"/>
      <c r="E5" s="123"/>
      <c r="F5" s="123"/>
    </row>
    <row r="6" spans="1:6" ht="21" customHeight="1" x14ac:dyDescent="0.2">
      <c r="A6" s="3" t="s">
        <v>105</v>
      </c>
      <c r="B6" s="117" t="s">
        <v>32</v>
      </c>
      <c r="C6" s="117"/>
      <c r="D6" s="117"/>
      <c r="E6" s="117"/>
      <c r="F6" s="117"/>
    </row>
    <row r="7" spans="1:6" ht="21" customHeight="1" x14ac:dyDescent="0.2">
      <c r="A7" s="3" t="s">
        <v>7</v>
      </c>
      <c r="B7" s="117" t="s">
        <v>34</v>
      </c>
      <c r="C7" s="117"/>
      <c r="D7" s="117"/>
      <c r="E7" s="117"/>
      <c r="F7" s="117"/>
    </row>
    <row r="8" spans="1:6" ht="36" customHeight="1" x14ac:dyDescent="0.2">
      <c r="A8" s="126" t="s">
        <v>106</v>
      </c>
      <c r="B8" s="126"/>
      <c r="C8" s="126"/>
      <c r="D8" s="126"/>
      <c r="E8" s="126"/>
      <c r="F8" s="126"/>
    </row>
    <row r="9" spans="1:6" ht="36" customHeight="1" x14ac:dyDescent="0.2">
      <c r="A9" s="133" t="s">
        <v>107</v>
      </c>
      <c r="B9" s="134"/>
      <c r="C9" s="134"/>
      <c r="D9" s="134"/>
      <c r="E9" s="134"/>
      <c r="F9" s="134"/>
    </row>
    <row r="10" spans="1:6" ht="39" customHeight="1" x14ac:dyDescent="0.2">
      <c r="A10" s="24" t="s">
        <v>68</v>
      </c>
      <c r="B10" s="95" t="s">
        <v>108</v>
      </c>
      <c r="C10" s="95" t="s">
        <v>109</v>
      </c>
      <c r="D10" s="95" t="s">
        <v>110</v>
      </c>
      <c r="E10" s="95" t="s">
        <v>111</v>
      </c>
      <c r="F10" s="95" t="s">
        <v>112</v>
      </c>
    </row>
    <row r="11" spans="1:6" s="2" customFormat="1" hidden="1" x14ac:dyDescent="0.2">
      <c r="A11" s="78"/>
      <c r="B11" s="83"/>
      <c r="C11" s="85"/>
      <c r="D11" s="83"/>
      <c r="E11" s="86"/>
      <c r="F11" s="84"/>
    </row>
    <row r="12" spans="1:6" s="2" customFormat="1" x14ac:dyDescent="0.2">
      <c r="A12" s="100"/>
      <c r="B12" s="107"/>
      <c r="C12" s="108"/>
      <c r="D12" s="107"/>
      <c r="E12" s="109"/>
      <c r="F12" s="110"/>
    </row>
    <row r="13" spans="1:6" s="2" customFormat="1" ht="25.5" x14ac:dyDescent="0.2">
      <c r="A13" s="100">
        <v>45187</v>
      </c>
      <c r="B13" s="107" t="s">
        <v>174</v>
      </c>
      <c r="C13" s="108" t="s">
        <v>47</v>
      </c>
      <c r="D13" s="107" t="s">
        <v>175</v>
      </c>
      <c r="E13" s="109">
        <v>50</v>
      </c>
      <c r="F13" s="110"/>
    </row>
    <row r="14" spans="1:6" s="2" customFormat="1" ht="38.25" x14ac:dyDescent="0.2">
      <c r="A14" s="100">
        <v>45260</v>
      </c>
      <c r="B14" s="107" t="s">
        <v>190</v>
      </c>
      <c r="C14" s="108" t="s">
        <v>47</v>
      </c>
      <c r="D14" s="107" t="s">
        <v>191</v>
      </c>
      <c r="E14" s="109" t="s">
        <v>42</v>
      </c>
      <c r="F14" s="110"/>
    </row>
    <row r="15" spans="1:6" s="2" customFormat="1" x14ac:dyDescent="0.2">
      <c r="A15" s="100">
        <v>45278</v>
      </c>
      <c r="B15" s="107" t="s">
        <v>192</v>
      </c>
      <c r="C15" s="108" t="s">
        <v>47</v>
      </c>
      <c r="D15" s="107" t="s">
        <v>193</v>
      </c>
      <c r="E15" s="109">
        <v>40</v>
      </c>
      <c r="F15" s="110"/>
    </row>
    <row r="16" spans="1:6" s="2" customFormat="1" ht="25.5" x14ac:dyDescent="0.2">
      <c r="A16" s="100">
        <v>45278</v>
      </c>
      <c r="B16" s="107" t="s">
        <v>194</v>
      </c>
      <c r="C16" s="108" t="s">
        <v>47</v>
      </c>
      <c r="D16" s="107" t="s">
        <v>195</v>
      </c>
      <c r="E16" s="109">
        <v>50</v>
      </c>
      <c r="F16" s="110"/>
    </row>
    <row r="17" spans="1:7" s="2" customFormat="1" ht="25.5" customHeight="1" x14ac:dyDescent="0.2">
      <c r="A17" s="100">
        <v>45376</v>
      </c>
      <c r="B17" s="107" t="s">
        <v>136</v>
      </c>
      <c r="C17" s="108" t="s">
        <v>135</v>
      </c>
      <c r="D17" s="107" t="s">
        <v>137</v>
      </c>
      <c r="E17" s="109">
        <v>59</v>
      </c>
      <c r="F17" s="110" t="s">
        <v>157</v>
      </c>
    </row>
    <row r="18" spans="1:7" s="2" customFormat="1" ht="63.75" x14ac:dyDescent="0.2">
      <c r="A18" s="100">
        <v>45453</v>
      </c>
      <c r="B18" s="107" t="s">
        <v>200</v>
      </c>
      <c r="C18" s="108" t="s">
        <v>135</v>
      </c>
      <c r="D18" s="107" t="s">
        <v>138</v>
      </c>
      <c r="E18" s="109">
        <v>670</v>
      </c>
      <c r="F18" s="110" t="s">
        <v>158</v>
      </c>
    </row>
    <row r="19" spans="1:7" s="2" customFormat="1" x14ac:dyDescent="0.2">
      <c r="A19" s="100"/>
      <c r="B19" s="107"/>
      <c r="C19" s="108"/>
      <c r="D19" s="107"/>
      <c r="E19" s="109"/>
      <c r="F19" s="110"/>
    </row>
    <row r="20" spans="1:7" s="2" customFormat="1" hidden="1" x14ac:dyDescent="0.2">
      <c r="A20" s="78"/>
      <c r="B20" s="83"/>
      <c r="C20" s="85"/>
      <c r="D20" s="83"/>
      <c r="E20" s="86"/>
      <c r="F20" s="84"/>
    </row>
    <row r="21" spans="1:7" ht="34.5" customHeight="1" x14ac:dyDescent="0.2">
      <c r="A21" s="96" t="s">
        <v>113</v>
      </c>
      <c r="B21" s="97" t="s">
        <v>114</v>
      </c>
      <c r="C21" s="98">
        <f>C22+C23</f>
        <v>6</v>
      </c>
      <c r="D21" s="99"/>
      <c r="E21" s="124"/>
      <c r="F21" s="124"/>
      <c r="G21" s="2"/>
    </row>
    <row r="22" spans="1:7" ht="25.5" customHeight="1" x14ac:dyDescent="0.25">
      <c r="A22" s="40"/>
      <c r="B22" s="41" t="s">
        <v>47</v>
      </c>
      <c r="C22" s="42">
        <v>6</v>
      </c>
      <c r="D22" s="14"/>
      <c r="E22" s="15"/>
      <c r="F22" s="16"/>
    </row>
    <row r="23" spans="1:7" ht="25.5" customHeight="1" x14ac:dyDescent="0.25">
      <c r="A23" s="40"/>
      <c r="B23" s="41" t="s">
        <v>48</v>
      </c>
      <c r="C23" s="42">
        <v>0</v>
      </c>
      <c r="D23" s="14"/>
      <c r="E23" s="15"/>
      <c r="F23" s="16"/>
    </row>
    <row r="24" spans="1:7" x14ac:dyDescent="0.2">
      <c r="A24" s="17"/>
      <c r="B24" s="18"/>
      <c r="C24" s="17"/>
      <c r="D24" s="19"/>
      <c r="E24" s="19"/>
      <c r="F24" s="17"/>
    </row>
    <row r="25" spans="1:7" x14ac:dyDescent="0.2">
      <c r="A25" s="18" t="s">
        <v>103</v>
      </c>
      <c r="B25" s="18"/>
      <c r="C25" s="18"/>
      <c r="D25" s="18"/>
      <c r="E25" s="18"/>
      <c r="F25" s="18"/>
    </row>
    <row r="26" spans="1:7" ht="12.6" customHeight="1" x14ac:dyDescent="0.2">
      <c r="A26" s="20" t="s">
        <v>82</v>
      </c>
      <c r="B26" s="17"/>
      <c r="C26" s="17"/>
      <c r="D26" s="17"/>
      <c r="E26" s="17"/>
    </row>
    <row r="27" spans="1:7" x14ac:dyDescent="0.2">
      <c r="A27" s="20" t="s">
        <v>30</v>
      </c>
      <c r="B27" s="19"/>
      <c r="C27" s="17"/>
      <c r="D27" s="17"/>
      <c r="E27" s="17"/>
      <c r="F27" s="17"/>
    </row>
    <row r="28" spans="1:7" x14ac:dyDescent="0.2">
      <c r="A28" s="20" t="s">
        <v>115</v>
      </c>
      <c r="B28" s="21"/>
      <c r="C28" s="21"/>
      <c r="D28" s="21"/>
      <c r="E28" s="21"/>
      <c r="F28" s="21"/>
    </row>
    <row r="29" spans="1:7" ht="12.75" customHeight="1" x14ac:dyDescent="0.2">
      <c r="A29" s="20" t="s">
        <v>116</v>
      </c>
      <c r="B29" s="17"/>
      <c r="C29" s="17"/>
      <c r="D29" s="17"/>
      <c r="E29" s="17"/>
      <c r="F29" s="17"/>
    </row>
    <row r="30" spans="1:7" ht="12.95" customHeight="1" x14ac:dyDescent="0.2">
      <c r="A30" s="20" t="s">
        <v>117</v>
      </c>
      <c r="B30" s="17"/>
      <c r="C30" s="17"/>
      <c r="D30" s="17"/>
      <c r="E30" s="17"/>
      <c r="F30" s="17"/>
    </row>
    <row r="31" spans="1:7" x14ac:dyDescent="0.2">
      <c r="A31" s="20" t="s">
        <v>118</v>
      </c>
      <c r="C31" s="17"/>
      <c r="D31" s="17"/>
      <c r="E31" s="17"/>
      <c r="F31" s="17"/>
    </row>
    <row r="32" spans="1:7" ht="12.75" customHeight="1" x14ac:dyDescent="0.2">
      <c r="A32" s="20" t="s">
        <v>97</v>
      </c>
      <c r="B32" s="20"/>
      <c r="C32" s="22"/>
      <c r="D32" s="22"/>
      <c r="E32" s="22"/>
      <c r="F32" s="22"/>
    </row>
    <row r="33" spans="1:6" ht="12.75" customHeight="1" x14ac:dyDescent="0.2">
      <c r="A33" s="20"/>
      <c r="B33" s="20"/>
      <c r="C33" s="22"/>
      <c r="D33" s="22"/>
      <c r="E33" s="22"/>
      <c r="F33" s="22"/>
    </row>
    <row r="34" spans="1:6" ht="12.75" hidden="1" customHeight="1" x14ac:dyDescent="0.2">
      <c r="A34" s="20"/>
      <c r="B34" s="20"/>
      <c r="C34" s="22"/>
      <c r="D34" s="22"/>
      <c r="E34" s="22"/>
      <c r="F34" s="22"/>
    </row>
    <row r="35" spans="1:6" x14ac:dyDescent="0.2"/>
    <row r="36" spans="1:6" x14ac:dyDescent="0.2"/>
    <row r="37" spans="1:6" hidden="1" x14ac:dyDescent="0.2">
      <c r="A37" s="18"/>
      <c r="B37" s="18"/>
      <c r="C37" s="18"/>
      <c r="D37" s="18"/>
      <c r="E37" s="18"/>
      <c r="F37" s="18"/>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5" x14ac:dyDescent="0.2"/>
    <row r="66" x14ac:dyDescent="0.2"/>
    <row r="67" x14ac:dyDescent="0.2"/>
    <row r="68" x14ac:dyDescent="0.2"/>
  </sheetData>
  <sheetProtection algorithmName="SHA-512" hashValue="X2UkxXXM6udLababf04ciMnFtxFtmGkEUk/uyoEhUxvY5eBWqQLtAJNBKVHtYAX1VVIXEkkgQkZeHdXKC4m8qQ==" saltValue="aLpIoqm+PrKzf9vtPiUhrQ==" spinCount="100000" sheet="1" objects="1" scenarios="1" selectLockedCells="1" selectUnlockedCells="1"/>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&amp;C_x000D_&amp;1#&amp;"Calibri"&amp;10&amp;K000000 IN-CONFIDENCE: ORGANISATION&amp;RWorksheet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 C17:C20</xm:sqref>
        </x14:dataValidation>
        <x14:dataValidation type="list" errorStyle="information" operator="greaterThan" allowBlank="1" showInputMessage="1" prompt="Provide specific $ value if possible" xr:uid="{00000000-0002-0000-0500-000003000000}">
          <x14:formula1>
            <xm:f>'Summary and sign-off'!$A$39:$A$44</xm:f>
          </x14:formula1>
          <xm:sqref>E11:E12 E17:E20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purl.org/dc/elements/1.1/"/>
    <ds:schemaRef ds:uri="http://schemas.openxmlformats.org/package/2006/metadata/core-propertie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Louise Pearson</cp:lastModifiedBy>
  <cp:revision/>
  <cp:lastPrinted>2024-07-26T03:56:12Z</cp:lastPrinted>
  <dcterms:created xsi:type="dcterms:W3CDTF">2010-10-17T20:59:02Z</dcterms:created>
  <dcterms:modified xsi:type="dcterms:W3CDTF">2024-07-30T23:39:24Z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y fmtid="{D5CDD505-2E9C-101B-9397-08002B2CF9AE}" pid="12" name="MSIP_Label_729a19d4-3005-49f1-9d8c-8924f528f29b_Enabled">
    <vt:lpwstr>true</vt:lpwstr>
  </property>
  <property fmtid="{D5CDD505-2E9C-101B-9397-08002B2CF9AE}" pid="13" name="MSIP_Label_729a19d4-3005-49f1-9d8c-8924f528f29b_SetDate">
    <vt:lpwstr>2024-07-09T02:15:20Z</vt:lpwstr>
  </property>
  <property fmtid="{D5CDD505-2E9C-101B-9397-08002B2CF9AE}" pid="14" name="MSIP_Label_729a19d4-3005-49f1-9d8c-8924f528f29b_Method">
    <vt:lpwstr>Standard</vt:lpwstr>
  </property>
  <property fmtid="{D5CDD505-2E9C-101B-9397-08002B2CF9AE}" pid="15" name="MSIP_Label_729a19d4-3005-49f1-9d8c-8924f528f29b_Name">
    <vt:lpwstr>Organisation</vt:lpwstr>
  </property>
  <property fmtid="{D5CDD505-2E9C-101B-9397-08002B2CF9AE}" pid="16" name="MSIP_Label_729a19d4-3005-49f1-9d8c-8924f528f29b_SiteId">
    <vt:lpwstr>01ce6efc-7935-414f-b831-2b1d356f92e4</vt:lpwstr>
  </property>
  <property fmtid="{D5CDD505-2E9C-101B-9397-08002B2CF9AE}" pid="17" name="MSIP_Label_729a19d4-3005-49f1-9d8c-8924f528f29b_ActionId">
    <vt:lpwstr>5af15671-8a35-4b9d-825d-817f8b054d9e</vt:lpwstr>
  </property>
  <property fmtid="{D5CDD505-2E9C-101B-9397-08002B2CF9AE}" pid="18" name="MSIP_Label_729a19d4-3005-49f1-9d8c-8924f528f29b_ContentBits">
    <vt:lpwstr>2</vt:lpwstr>
  </property>
</Properties>
</file>